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M\Documents\My Documents\Active Clients\SAWS\EPI RFP - New\Draft RFP Docs\2.14.23\"/>
    </mc:Choice>
  </mc:AlternateContent>
  <xr:revisionPtr revIDLastSave="0" documentId="13_ncr:1_{3C4C0499-A834-4213-A383-1FE27AD99BCB}" xr6:coauthVersionLast="47" xr6:coauthVersionMax="47" xr10:uidLastSave="{00000000-0000-0000-0000-000000000000}"/>
  <bookViews>
    <workbookView xWindow="984" yWindow="540" windowWidth="21936" windowHeight="11700" tabRatio="782" xr2:uid="{00000000-000D-0000-FFFF-FFFF00000000}"/>
  </bookViews>
  <sheets>
    <sheet name="1 Meter Install Forecast-Est's" sheetId="4" r:id="rId1"/>
    <sheet name="2 FSWD Scenario 1, End 6.30.26" sheetId="9" r:id="rId2"/>
    <sheet name="2 FSWD Scenario 2, End 12.31.26" sheetId="8" r:id="rId3"/>
    <sheet name="2 FSWD Scenario 3, End 6.30.27" sheetId="5" r:id="rId4"/>
    <sheet name="3 FSWD Graphs, Scenarios 1-3" sheetId="7" r:id="rId5"/>
  </sheets>
  <definedNames>
    <definedName name="date">'2 FSWD Scenario 1, End 6.30.26'!$H$1</definedName>
    <definedName name="_xlnm.Print_Area" localSheetId="0">'1 Meter Install Forecast-Est''s'!$A$1:$Z$77</definedName>
    <definedName name="_xlnm.Print_Area" localSheetId="1">'2 FSWD Scenario 1, End 6.30.26'!$A$1:$AD$82</definedName>
    <definedName name="_xlnm.Print_Area" localSheetId="2">'2 FSWD Scenario 2, End 12.31.26'!$A$1:$AD$82</definedName>
    <definedName name="_xlnm.Print_Area" localSheetId="3">'2 FSWD Scenario 3, End 6.30.27'!$A$1:$AD$82</definedName>
    <definedName name="_xlnm.Print_Area" localSheetId="4">'3 FSWD Graphs, Scenarios 1-3'!$A$1:$P$77</definedName>
  </definedNames>
  <calcPr calcId="191029"/>
</workbook>
</file>

<file path=xl/calcChain.xml><?xml version="1.0" encoding="utf-8"?>
<calcChain xmlns="http://schemas.openxmlformats.org/spreadsheetml/2006/main">
  <c r="C72" i="4" l="1"/>
  <c r="C47" i="4"/>
  <c r="C22" i="4"/>
  <c r="Y1" i="4"/>
  <c r="U79" i="5"/>
  <c r="Q79" i="5"/>
  <c r="O79" i="5"/>
  <c r="K79" i="5"/>
  <c r="L79" i="5" s="1"/>
  <c r="G79" i="5"/>
  <c r="U78" i="5"/>
  <c r="Q78" i="5"/>
  <c r="O78" i="5"/>
  <c r="K78" i="5"/>
  <c r="Z78" i="5" s="1"/>
  <c r="G78" i="5"/>
  <c r="U77" i="5"/>
  <c r="Q77" i="5"/>
  <c r="O77" i="5"/>
  <c r="K77" i="5"/>
  <c r="Z77" i="5" s="1"/>
  <c r="G77" i="5"/>
  <c r="U76" i="5"/>
  <c r="Q76" i="5"/>
  <c r="O76" i="5"/>
  <c r="K76" i="5"/>
  <c r="Z76" i="5" s="1"/>
  <c r="G76" i="5"/>
  <c r="U75" i="5"/>
  <c r="Q75" i="5"/>
  <c r="O75" i="5"/>
  <c r="K75" i="5"/>
  <c r="L75" i="5" s="1"/>
  <c r="G75" i="5"/>
  <c r="U74" i="5"/>
  <c r="Q74" i="5"/>
  <c r="O74" i="5"/>
  <c r="K74" i="5"/>
  <c r="Z74" i="5" s="1"/>
  <c r="G74" i="5"/>
  <c r="U73" i="5"/>
  <c r="Q73" i="5"/>
  <c r="K73" i="5"/>
  <c r="Z73" i="5" s="1"/>
  <c r="G73" i="5"/>
  <c r="U72" i="5"/>
  <c r="Q72" i="5"/>
  <c r="K72" i="5"/>
  <c r="Z72" i="5" s="1"/>
  <c r="G72" i="5"/>
  <c r="U71" i="5"/>
  <c r="Q71" i="5"/>
  <c r="K71" i="5"/>
  <c r="L71" i="5" s="1"/>
  <c r="G71" i="5"/>
  <c r="U70" i="5"/>
  <c r="Q70" i="5"/>
  <c r="K70" i="5"/>
  <c r="Z70" i="5" s="1"/>
  <c r="G70" i="5"/>
  <c r="U79" i="9"/>
  <c r="Q79" i="9"/>
  <c r="O79" i="9"/>
  <c r="K79" i="9"/>
  <c r="L79" i="9" s="1"/>
  <c r="G79" i="9"/>
  <c r="U78" i="9"/>
  <c r="Q78" i="9"/>
  <c r="O78" i="9"/>
  <c r="K78" i="9"/>
  <c r="Z78" i="9" s="1"/>
  <c r="G78" i="9"/>
  <c r="U77" i="9"/>
  <c r="Q77" i="9"/>
  <c r="O77" i="9"/>
  <c r="K77" i="9"/>
  <c r="Z77" i="9" s="1"/>
  <c r="G77" i="9"/>
  <c r="U76" i="9"/>
  <c r="Q76" i="9"/>
  <c r="O76" i="9"/>
  <c r="K76" i="9"/>
  <c r="Z76" i="9" s="1"/>
  <c r="G76" i="9"/>
  <c r="U75" i="9"/>
  <c r="Q75" i="9"/>
  <c r="O75" i="9"/>
  <c r="K75" i="9"/>
  <c r="Z75" i="9" s="1"/>
  <c r="G75" i="9"/>
  <c r="U74" i="9"/>
  <c r="Q74" i="9"/>
  <c r="O74" i="9"/>
  <c r="K74" i="9"/>
  <c r="Z74" i="9" s="1"/>
  <c r="G74" i="9"/>
  <c r="U73" i="9"/>
  <c r="Q73" i="9"/>
  <c r="O73" i="9"/>
  <c r="K73" i="9"/>
  <c r="Z73" i="9" s="1"/>
  <c r="G73" i="9"/>
  <c r="U72" i="9"/>
  <c r="Q72" i="9"/>
  <c r="O72" i="9"/>
  <c r="K72" i="9"/>
  <c r="Z72" i="9" s="1"/>
  <c r="G72" i="9"/>
  <c r="U71" i="9"/>
  <c r="Q71" i="9"/>
  <c r="O71" i="9"/>
  <c r="K71" i="9"/>
  <c r="Z71" i="9" s="1"/>
  <c r="G71" i="9"/>
  <c r="U70" i="9"/>
  <c r="Q70" i="9"/>
  <c r="O70" i="9"/>
  <c r="K70" i="9"/>
  <c r="Z70" i="9" s="1"/>
  <c r="G70" i="9"/>
  <c r="U79" i="8"/>
  <c r="Q79" i="8"/>
  <c r="O79" i="8"/>
  <c r="K79" i="8"/>
  <c r="Z79" i="8" s="1"/>
  <c r="G79" i="8"/>
  <c r="U78" i="8"/>
  <c r="Q78" i="8"/>
  <c r="O78" i="8"/>
  <c r="K78" i="8"/>
  <c r="Z78" i="8" s="1"/>
  <c r="G78" i="8"/>
  <c r="U77" i="8"/>
  <c r="Q77" i="8"/>
  <c r="O77" i="8"/>
  <c r="K77" i="8"/>
  <c r="Z77" i="8" s="1"/>
  <c r="G77" i="8"/>
  <c r="U76" i="8"/>
  <c r="Q76" i="8"/>
  <c r="O76" i="8"/>
  <c r="K76" i="8"/>
  <c r="Z76" i="8" s="1"/>
  <c r="G76" i="8"/>
  <c r="U75" i="8"/>
  <c r="Q75" i="8"/>
  <c r="O75" i="8"/>
  <c r="K75" i="8"/>
  <c r="Z75" i="8" s="1"/>
  <c r="G75" i="8"/>
  <c r="U74" i="8"/>
  <c r="Q74" i="8"/>
  <c r="O74" i="8"/>
  <c r="K74" i="8"/>
  <c r="Z74" i="8" s="1"/>
  <c r="G74" i="8"/>
  <c r="U73" i="8"/>
  <c r="Q73" i="8"/>
  <c r="O73" i="8"/>
  <c r="K73" i="8"/>
  <c r="Z73" i="8" s="1"/>
  <c r="G73" i="8"/>
  <c r="U72" i="8"/>
  <c r="Q72" i="8"/>
  <c r="O72" i="8"/>
  <c r="K72" i="8"/>
  <c r="Z72" i="8" s="1"/>
  <c r="G72" i="8"/>
  <c r="U71" i="8"/>
  <c r="Q71" i="8"/>
  <c r="O71" i="8"/>
  <c r="K71" i="8"/>
  <c r="Z71" i="8" s="1"/>
  <c r="G71" i="8"/>
  <c r="U70" i="8"/>
  <c r="Q70" i="8"/>
  <c r="O70" i="8"/>
  <c r="K70" i="8"/>
  <c r="Z70" i="8" s="1"/>
  <c r="G70" i="8"/>
  <c r="X80" i="5"/>
  <c r="X80" i="9"/>
  <c r="X80" i="8"/>
  <c r="AD81" i="5"/>
  <c r="AD81" i="9"/>
  <c r="AD81" i="8"/>
  <c r="H1" i="8"/>
  <c r="AA79" i="5" l="1"/>
  <c r="L76" i="8"/>
  <c r="AA76" i="8" s="1"/>
  <c r="L72" i="8"/>
  <c r="AA72" i="8" s="1"/>
  <c r="AA79" i="9"/>
  <c r="AA75" i="5"/>
  <c r="AA71" i="5"/>
  <c r="L70" i="5"/>
  <c r="Z71" i="5"/>
  <c r="L72" i="5"/>
  <c r="L73" i="5"/>
  <c r="AA73" i="5" s="1"/>
  <c r="L74" i="5"/>
  <c r="Z75" i="5"/>
  <c r="L76" i="5"/>
  <c r="AA76" i="5" s="1"/>
  <c r="L77" i="5"/>
  <c r="AA77" i="5" s="1"/>
  <c r="L78" i="5"/>
  <c r="Z79" i="5"/>
  <c r="L70" i="9"/>
  <c r="AA70" i="9" s="1"/>
  <c r="L71" i="9"/>
  <c r="L72" i="9"/>
  <c r="L73" i="9"/>
  <c r="L74" i="9"/>
  <c r="AA74" i="9" s="1"/>
  <c r="L75" i="9"/>
  <c r="AA75" i="9" s="1"/>
  <c r="L76" i="9"/>
  <c r="AA76" i="9" s="1"/>
  <c r="L77" i="9"/>
  <c r="AA77" i="9" s="1"/>
  <c r="L78" i="9"/>
  <c r="Z79" i="9"/>
  <c r="L70" i="8"/>
  <c r="L74" i="8"/>
  <c r="AA74" i="8" s="1"/>
  <c r="L78" i="8"/>
  <c r="L73" i="8"/>
  <c r="L77" i="8"/>
  <c r="L71" i="8"/>
  <c r="L75" i="8"/>
  <c r="L79" i="8"/>
  <c r="D13" i="8"/>
  <c r="D14" i="8" s="1"/>
  <c r="D15" i="8" s="1"/>
  <c r="D13" i="9"/>
  <c r="D14" i="9" s="1"/>
  <c r="D15" i="9" s="1"/>
  <c r="H18" i="5"/>
  <c r="H19" i="5" s="1"/>
  <c r="H20" i="5" s="1"/>
  <c r="G17" i="5"/>
  <c r="G16" i="5"/>
  <c r="G15" i="5"/>
  <c r="G14" i="5"/>
  <c r="G13" i="5"/>
  <c r="G12" i="5"/>
  <c r="H18" i="9"/>
  <c r="H19" i="9" s="1"/>
  <c r="H20" i="9" s="1"/>
  <c r="G17" i="9"/>
  <c r="G16" i="9"/>
  <c r="G15" i="9"/>
  <c r="G14" i="9"/>
  <c r="G13" i="9"/>
  <c r="G12" i="9"/>
  <c r="H1" i="5"/>
  <c r="AA71" i="9" l="1"/>
  <c r="AA70" i="5"/>
  <c r="AA72" i="5"/>
  <c r="AA78" i="5"/>
  <c r="AA74" i="5"/>
  <c r="AA73" i="9"/>
  <c r="AA72" i="9"/>
  <c r="AA78" i="9"/>
  <c r="AA75" i="8"/>
  <c r="AA77" i="8"/>
  <c r="AA71" i="8"/>
  <c r="AA70" i="8"/>
  <c r="AA79" i="8"/>
  <c r="AA78" i="8"/>
  <c r="AA73" i="8"/>
  <c r="K67" i="8"/>
  <c r="L67" i="8" s="1"/>
  <c r="K66" i="8"/>
  <c r="L66" i="8" s="1"/>
  <c r="K65" i="8"/>
  <c r="L65" i="8" s="1"/>
  <c r="K64" i="8"/>
  <c r="L64" i="8" s="1"/>
  <c r="K63" i="8"/>
  <c r="L63" i="8" s="1"/>
  <c r="K62" i="8"/>
  <c r="L62" i="8" s="1"/>
  <c r="K61" i="8"/>
  <c r="L61" i="8" s="1"/>
  <c r="K60" i="8"/>
  <c r="L60" i="8" s="1"/>
  <c r="E46" i="4"/>
  <c r="E45" i="4"/>
  <c r="E44" i="4"/>
  <c r="E43" i="4"/>
  <c r="E42" i="4"/>
  <c r="E41" i="4"/>
  <c r="F40" i="4"/>
  <c r="E40" i="4"/>
  <c r="F39" i="4"/>
  <c r="E39" i="4"/>
  <c r="F38" i="4"/>
  <c r="E38" i="4"/>
  <c r="F37" i="4"/>
  <c r="E37" i="4"/>
  <c r="F36" i="4"/>
  <c r="E36" i="4"/>
  <c r="E21" i="4"/>
  <c r="E20" i="4"/>
  <c r="E19" i="4"/>
  <c r="E18" i="4"/>
  <c r="E17" i="4"/>
  <c r="E16" i="4"/>
  <c r="F15" i="4"/>
  <c r="E15" i="4"/>
  <c r="F14" i="4"/>
  <c r="E14" i="4"/>
  <c r="F13" i="4"/>
  <c r="E13" i="4"/>
  <c r="F12" i="4"/>
  <c r="E12" i="4"/>
  <c r="F11" i="4"/>
  <c r="E11" i="4"/>
  <c r="G16" i="4" l="1"/>
  <c r="G41" i="4"/>
  <c r="G21" i="4"/>
  <c r="G17" i="4"/>
  <c r="G18" i="4"/>
  <c r="G19" i="4"/>
  <c r="G20" i="4"/>
  <c r="G46" i="4"/>
  <c r="G42" i="4"/>
  <c r="G43" i="4"/>
  <c r="G44" i="4"/>
  <c r="G45" i="4"/>
  <c r="F47" i="4"/>
  <c r="E47" i="4"/>
  <c r="E22" i="4"/>
  <c r="F22" i="4"/>
  <c r="U69" i="8" l="1"/>
  <c r="Q69" i="8"/>
  <c r="O69" i="8"/>
  <c r="K69" i="8"/>
  <c r="L69" i="8" s="1"/>
  <c r="G69" i="8"/>
  <c r="U68" i="8"/>
  <c r="Q68" i="8"/>
  <c r="O68" i="8"/>
  <c r="K68" i="8"/>
  <c r="Z68" i="8" s="1"/>
  <c r="G68" i="8"/>
  <c r="U67" i="8"/>
  <c r="Q67" i="8"/>
  <c r="Z67" i="8"/>
  <c r="G67" i="8"/>
  <c r="U66" i="8"/>
  <c r="Q66" i="8"/>
  <c r="Z66" i="8"/>
  <c r="G66" i="8"/>
  <c r="U65" i="8"/>
  <c r="Q65" i="8"/>
  <c r="Z65" i="8"/>
  <c r="G65" i="8"/>
  <c r="U64" i="8"/>
  <c r="Q64" i="8"/>
  <c r="Z64" i="8"/>
  <c r="G64" i="8"/>
  <c r="U63" i="8"/>
  <c r="Q63" i="8"/>
  <c r="G63" i="8"/>
  <c r="U62" i="8"/>
  <c r="Q62" i="8"/>
  <c r="Z62" i="8"/>
  <c r="G62" i="8"/>
  <c r="U61" i="8"/>
  <c r="Q61" i="8"/>
  <c r="G61" i="8"/>
  <c r="U60" i="8"/>
  <c r="Q60" i="8"/>
  <c r="G60" i="8"/>
  <c r="U59" i="8"/>
  <c r="Q59" i="8"/>
  <c r="K59" i="8"/>
  <c r="L59" i="8" s="1"/>
  <c r="G59" i="8"/>
  <c r="U58" i="8"/>
  <c r="Q58" i="8"/>
  <c r="K58" i="8"/>
  <c r="Z58" i="8" s="1"/>
  <c r="G58" i="8"/>
  <c r="U57" i="8"/>
  <c r="Q57" i="8"/>
  <c r="K57" i="8"/>
  <c r="Z57" i="8" s="1"/>
  <c r="G57" i="8"/>
  <c r="U56" i="8"/>
  <c r="Q56" i="8"/>
  <c r="K56" i="8"/>
  <c r="Z56" i="8" s="1"/>
  <c r="G56" i="8"/>
  <c r="U55" i="8"/>
  <c r="Q55" i="8"/>
  <c r="K55" i="8"/>
  <c r="Z55" i="8" s="1"/>
  <c r="G55" i="8"/>
  <c r="U54" i="8"/>
  <c r="Q54" i="8"/>
  <c r="K54" i="8"/>
  <c r="L54" i="8" s="1"/>
  <c r="G54" i="8"/>
  <c r="U53" i="8"/>
  <c r="Q53" i="8"/>
  <c r="K53" i="8"/>
  <c r="Z53" i="8" s="1"/>
  <c r="G53" i="8"/>
  <c r="U52" i="8"/>
  <c r="Q52" i="8"/>
  <c r="K52" i="8"/>
  <c r="L52" i="8" s="1"/>
  <c r="G52" i="8"/>
  <c r="U51" i="8"/>
  <c r="Q51" i="8"/>
  <c r="K51" i="8"/>
  <c r="L51" i="8" s="1"/>
  <c r="G51" i="8"/>
  <c r="U50" i="8"/>
  <c r="Q50" i="8"/>
  <c r="K50" i="8"/>
  <c r="Z50" i="8" s="1"/>
  <c r="G50" i="8"/>
  <c r="U49" i="8"/>
  <c r="Q49" i="8"/>
  <c r="K49" i="8"/>
  <c r="Z49" i="8" s="1"/>
  <c r="G49" i="8"/>
  <c r="U48" i="8"/>
  <c r="Q48" i="8"/>
  <c r="K48" i="8"/>
  <c r="Z48" i="8" s="1"/>
  <c r="G48" i="8"/>
  <c r="U47" i="8"/>
  <c r="Q47" i="8"/>
  <c r="K47" i="8"/>
  <c r="Z47" i="8" s="1"/>
  <c r="G47" i="8"/>
  <c r="U46" i="8"/>
  <c r="Q46" i="8"/>
  <c r="K46" i="8"/>
  <c r="L46" i="8" s="1"/>
  <c r="G46" i="8"/>
  <c r="U45" i="8"/>
  <c r="Q45" i="8"/>
  <c r="K45" i="8"/>
  <c r="Z45" i="8" s="1"/>
  <c r="G45" i="8"/>
  <c r="U44" i="8"/>
  <c r="Q44" i="8"/>
  <c r="K44" i="8"/>
  <c r="L44" i="8" s="1"/>
  <c r="G44" i="8"/>
  <c r="U43" i="8"/>
  <c r="Q43" i="8"/>
  <c r="K43" i="8"/>
  <c r="L43" i="8" s="1"/>
  <c r="G43" i="8"/>
  <c r="U42" i="8"/>
  <c r="Q42" i="8"/>
  <c r="K42" i="8"/>
  <c r="L42" i="8" s="1"/>
  <c r="G42" i="8"/>
  <c r="U41" i="8"/>
  <c r="Q41" i="8"/>
  <c r="K41" i="8"/>
  <c r="L41" i="8" s="1"/>
  <c r="G41" i="8"/>
  <c r="U40" i="8"/>
  <c r="Q40" i="8"/>
  <c r="K40" i="8"/>
  <c r="Z40" i="8" s="1"/>
  <c r="G40" i="8"/>
  <c r="U39" i="8"/>
  <c r="Q39" i="8"/>
  <c r="K39" i="8"/>
  <c r="L39" i="8" s="1"/>
  <c r="G39" i="8"/>
  <c r="U38" i="8"/>
  <c r="Q38" i="8"/>
  <c r="K38" i="8"/>
  <c r="L38" i="8" s="1"/>
  <c r="G38" i="8"/>
  <c r="U37" i="8"/>
  <c r="Q37" i="8"/>
  <c r="K37" i="8"/>
  <c r="L37" i="8" s="1"/>
  <c r="G37" i="8"/>
  <c r="U36" i="8"/>
  <c r="Q36" i="8"/>
  <c r="K36" i="8"/>
  <c r="Z36" i="8" s="1"/>
  <c r="G36" i="8"/>
  <c r="U35" i="8"/>
  <c r="Q35" i="8"/>
  <c r="K35" i="8"/>
  <c r="L35" i="8" s="1"/>
  <c r="G35" i="8"/>
  <c r="U34" i="8"/>
  <c r="Q34" i="8"/>
  <c r="K34" i="8"/>
  <c r="L34" i="8" s="1"/>
  <c r="G34" i="8"/>
  <c r="U33" i="8"/>
  <c r="Q33" i="8"/>
  <c r="K33" i="8"/>
  <c r="L33" i="8" s="1"/>
  <c r="G33" i="8"/>
  <c r="U32" i="8"/>
  <c r="Q32" i="8"/>
  <c r="K32" i="8"/>
  <c r="Z32" i="8" s="1"/>
  <c r="G32" i="8"/>
  <c r="U31" i="8"/>
  <c r="Q31" i="8"/>
  <c r="K31" i="8"/>
  <c r="Z31" i="8" s="1"/>
  <c r="G31" i="8"/>
  <c r="U30" i="8"/>
  <c r="Q30" i="8"/>
  <c r="K30" i="8"/>
  <c r="Z30" i="8" s="1"/>
  <c r="G30" i="8"/>
  <c r="E30" i="8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U29" i="8"/>
  <c r="Q29" i="8"/>
  <c r="K29" i="8"/>
  <c r="L29" i="8" s="1"/>
  <c r="G29" i="8"/>
  <c r="U28" i="8"/>
  <c r="Q28" i="8"/>
  <c r="K28" i="8"/>
  <c r="L28" i="8" s="1"/>
  <c r="G28" i="8"/>
  <c r="U27" i="8"/>
  <c r="Q27" i="8"/>
  <c r="K27" i="8"/>
  <c r="Z27" i="8" s="1"/>
  <c r="G27" i="8"/>
  <c r="U26" i="8"/>
  <c r="Q26" i="8"/>
  <c r="K26" i="8"/>
  <c r="L26" i="8" s="1"/>
  <c r="G26" i="8"/>
  <c r="U25" i="8"/>
  <c r="Q25" i="8"/>
  <c r="K25" i="8"/>
  <c r="L25" i="8" s="1"/>
  <c r="G25" i="8"/>
  <c r="U24" i="8"/>
  <c r="Q24" i="8"/>
  <c r="K24" i="8"/>
  <c r="L24" i="8" s="1"/>
  <c r="G24" i="8"/>
  <c r="U23" i="8"/>
  <c r="Q23" i="8"/>
  <c r="K23" i="8"/>
  <c r="L23" i="8" s="1"/>
  <c r="G23" i="8"/>
  <c r="U22" i="8"/>
  <c r="Q22" i="8"/>
  <c r="K22" i="8"/>
  <c r="Z22" i="8" s="1"/>
  <c r="G22" i="8"/>
  <c r="U21" i="8"/>
  <c r="Q21" i="8"/>
  <c r="K21" i="8"/>
  <c r="L21" i="8" s="1"/>
  <c r="G21" i="8"/>
  <c r="U20" i="8"/>
  <c r="Q20" i="8"/>
  <c r="K20" i="8"/>
  <c r="L20" i="8" s="1"/>
  <c r="U19" i="8"/>
  <c r="Q19" i="8"/>
  <c r="K19" i="8"/>
  <c r="Z19" i="8" s="1"/>
  <c r="U18" i="8"/>
  <c r="Q18" i="8"/>
  <c r="K18" i="8"/>
  <c r="Z18" i="8" s="1"/>
  <c r="U17" i="8"/>
  <c r="Q17" i="8"/>
  <c r="K17" i="8"/>
  <c r="Z17" i="8" s="1"/>
  <c r="G17" i="8"/>
  <c r="U16" i="8"/>
  <c r="Q16" i="8"/>
  <c r="K16" i="8"/>
  <c r="L16" i="8" s="1"/>
  <c r="G16" i="8"/>
  <c r="U15" i="8"/>
  <c r="Q15" i="8"/>
  <c r="K15" i="8"/>
  <c r="L15" i="8" s="1"/>
  <c r="G15" i="8"/>
  <c r="U14" i="8"/>
  <c r="Q14" i="8"/>
  <c r="K14" i="8"/>
  <c r="L14" i="8" s="1"/>
  <c r="G14" i="8"/>
  <c r="D16" i="8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U13" i="8"/>
  <c r="Q13" i="8"/>
  <c r="K13" i="8"/>
  <c r="L13" i="8" s="1"/>
  <c r="G13" i="8"/>
  <c r="U12" i="8"/>
  <c r="V12" i="8" s="1"/>
  <c r="Q12" i="8"/>
  <c r="R12" i="8" s="1"/>
  <c r="X12" i="8" s="1"/>
  <c r="K12" i="8"/>
  <c r="L12" i="8" s="1"/>
  <c r="M12" i="8" s="1"/>
  <c r="G12" i="8"/>
  <c r="U69" i="9"/>
  <c r="Q69" i="9"/>
  <c r="O69" i="9"/>
  <c r="K69" i="9"/>
  <c r="L69" i="9" s="1"/>
  <c r="G69" i="9"/>
  <c r="U68" i="9"/>
  <c r="Q68" i="9"/>
  <c r="O68" i="9"/>
  <c r="K68" i="9"/>
  <c r="Z68" i="9" s="1"/>
  <c r="G68" i="9"/>
  <c r="U67" i="9"/>
  <c r="Q67" i="9"/>
  <c r="O67" i="9"/>
  <c r="K67" i="9"/>
  <c r="Z67" i="9" s="1"/>
  <c r="G67" i="9"/>
  <c r="U66" i="9"/>
  <c r="Q66" i="9"/>
  <c r="O66" i="9"/>
  <c r="K66" i="9"/>
  <c r="Z66" i="9" s="1"/>
  <c r="G66" i="9"/>
  <c r="U65" i="9"/>
  <c r="Q65" i="9"/>
  <c r="O65" i="9"/>
  <c r="K65" i="9"/>
  <c r="L65" i="9" s="1"/>
  <c r="G65" i="9"/>
  <c r="U64" i="9"/>
  <c r="Q64" i="9"/>
  <c r="O64" i="9"/>
  <c r="K64" i="9"/>
  <c r="Z64" i="9" s="1"/>
  <c r="G64" i="9"/>
  <c r="U63" i="9"/>
  <c r="Q63" i="9"/>
  <c r="O63" i="9"/>
  <c r="K63" i="9"/>
  <c r="Z63" i="9" s="1"/>
  <c r="G63" i="9"/>
  <c r="U62" i="9"/>
  <c r="Q62" i="9"/>
  <c r="O62" i="9"/>
  <c r="K62" i="9"/>
  <c r="L62" i="9" s="1"/>
  <c r="G62" i="9"/>
  <c r="U61" i="9"/>
  <c r="Q61" i="9"/>
  <c r="K61" i="9"/>
  <c r="L61" i="9" s="1"/>
  <c r="G61" i="9"/>
  <c r="U60" i="9"/>
  <c r="Q60" i="9"/>
  <c r="K60" i="9"/>
  <c r="L60" i="9" s="1"/>
  <c r="G60" i="9"/>
  <c r="U59" i="9"/>
  <c r="Q59" i="9"/>
  <c r="K59" i="9"/>
  <c r="Z59" i="9" s="1"/>
  <c r="G59" i="9"/>
  <c r="U58" i="9"/>
  <c r="Q58" i="9"/>
  <c r="K58" i="9"/>
  <c r="Z58" i="9" s="1"/>
  <c r="G58" i="9"/>
  <c r="U57" i="9"/>
  <c r="Q57" i="9"/>
  <c r="K57" i="9"/>
  <c r="L57" i="9" s="1"/>
  <c r="G57" i="9"/>
  <c r="U56" i="9"/>
  <c r="Q56" i="9"/>
  <c r="K56" i="9"/>
  <c r="Z56" i="9" s="1"/>
  <c r="G56" i="9"/>
  <c r="U55" i="9"/>
  <c r="Q55" i="9"/>
  <c r="K55" i="9"/>
  <c r="Z55" i="9" s="1"/>
  <c r="G55" i="9"/>
  <c r="U54" i="9"/>
  <c r="Q54" i="9"/>
  <c r="K54" i="9"/>
  <c r="Z54" i="9" s="1"/>
  <c r="G54" i="9"/>
  <c r="U53" i="9"/>
  <c r="Q53" i="9"/>
  <c r="K53" i="9"/>
  <c r="L53" i="9" s="1"/>
  <c r="G53" i="9"/>
  <c r="U52" i="9"/>
  <c r="Q52" i="9"/>
  <c r="K52" i="9"/>
  <c r="L52" i="9" s="1"/>
  <c r="G52" i="9"/>
  <c r="U51" i="9"/>
  <c r="Q51" i="9"/>
  <c r="K51" i="9"/>
  <c r="L51" i="9" s="1"/>
  <c r="G51" i="9"/>
  <c r="U50" i="9"/>
  <c r="Q50" i="9"/>
  <c r="K50" i="9"/>
  <c r="Z50" i="9" s="1"/>
  <c r="G50" i="9"/>
  <c r="U49" i="9"/>
  <c r="Q49" i="9"/>
  <c r="K49" i="9"/>
  <c r="Z49" i="9" s="1"/>
  <c r="G49" i="9"/>
  <c r="U48" i="9"/>
  <c r="Q48" i="9"/>
  <c r="K48" i="9"/>
  <c r="L48" i="9" s="1"/>
  <c r="G48" i="9"/>
  <c r="U47" i="9"/>
  <c r="Q47" i="9"/>
  <c r="K47" i="9"/>
  <c r="Z47" i="9" s="1"/>
  <c r="G47" i="9"/>
  <c r="U46" i="9"/>
  <c r="Q46" i="9"/>
  <c r="K46" i="9"/>
  <c r="L46" i="9" s="1"/>
  <c r="G46" i="9"/>
  <c r="U45" i="9"/>
  <c r="Q45" i="9"/>
  <c r="K45" i="9"/>
  <c r="L45" i="9" s="1"/>
  <c r="G45" i="9"/>
  <c r="U44" i="9"/>
  <c r="Q44" i="9"/>
  <c r="K44" i="9"/>
  <c r="L44" i="9" s="1"/>
  <c r="G44" i="9"/>
  <c r="U43" i="9"/>
  <c r="Q43" i="9"/>
  <c r="K43" i="9"/>
  <c r="L43" i="9" s="1"/>
  <c r="G43" i="9"/>
  <c r="U42" i="9"/>
  <c r="Q42" i="9"/>
  <c r="K42" i="9"/>
  <c r="Z42" i="9" s="1"/>
  <c r="G42" i="9"/>
  <c r="U41" i="9"/>
  <c r="Q41" i="9"/>
  <c r="K41" i="9"/>
  <c r="Z41" i="9" s="1"/>
  <c r="G41" i="9"/>
  <c r="U40" i="9"/>
  <c r="Q40" i="9"/>
  <c r="K40" i="9"/>
  <c r="L40" i="9" s="1"/>
  <c r="G40" i="9"/>
  <c r="U39" i="9"/>
  <c r="Q39" i="9"/>
  <c r="K39" i="9"/>
  <c r="L39" i="9" s="1"/>
  <c r="G39" i="9"/>
  <c r="U38" i="9"/>
  <c r="Q38" i="9"/>
  <c r="K38" i="9"/>
  <c r="Z38" i="9" s="1"/>
  <c r="G38" i="9"/>
  <c r="U37" i="9"/>
  <c r="Q37" i="9"/>
  <c r="K37" i="9"/>
  <c r="L37" i="9" s="1"/>
  <c r="G37" i="9"/>
  <c r="U36" i="9"/>
  <c r="Q36" i="9"/>
  <c r="K36" i="9"/>
  <c r="L36" i="9" s="1"/>
  <c r="G36" i="9"/>
  <c r="U35" i="9"/>
  <c r="Q35" i="9"/>
  <c r="K35" i="9"/>
  <c r="L35" i="9" s="1"/>
  <c r="G35" i="9"/>
  <c r="U34" i="9"/>
  <c r="Q34" i="9"/>
  <c r="K34" i="9"/>
  <c r="L34" i="9" s="1"/>
  <c r="G34" i="9"/>
  <c r="U33" i="9"/>
  <c r="Q33" i="9"/>
  <c r="K33" i="9"/>
  <c r="Z33" i="9" s="1"/>
  <c r="G33" i="9"/>
  <c r="U32" i="9"/>
  <c r="Q32" i="9"/>
  <c r="K32" i="9"/>
  <c r="Z32" i="9" s="1"/>
  <c r="G32" i="9"/>
  <c r="U31" i="9"/>
  <c r="Q31" i="9"/>
  <c r="K31" i="9"/>
  <c r="L31" i="9" s="1"/>
  <c r="G31" i="9"/>
  <c r="U30" i="9"/>
  <c r="Q30" i="9"/>
  <c r="K30" i="9"/>
  <c r="L30" i="9" s="1"/>
  <c r="G30" i="9"/>
  <c r="E30" i="9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U29" i="9"/>
  <c r="Q29" i="9"/>
  <c r="K29" i="9"/>
  <c r="G29" i="9"/>
  <c r="U28" i="9"/>
  <c r="Q28" i="9"/>
  <c r="K28" i="9"/>
  <c r="L28" i="9" s="1"/>
  <c r="G28" i="9"/>
  <c r="U27" i="9"/>
  <c r="Q27" i="9"/>
  <c r="K27" i="9"/>
  <c r="L27" i="9" s="1"/>
  <c r="G27" i="9"/>
  <c r="U26" i="9"/>
  <c r="Q26" i="9"/>
  <c r="K26" i="9"/>
  <c r="L26" i="9" s="1"/>
  <c r="G26" i="9"/>
  <c r="U25" i="9"/>
  <c r="Q25" i="9"/>
  <c r="K25" i="9"/>
  <c r="Z25" i="9" s="1"/>
  <c r="G25" i="9"/>
  <c r="U24" i="9"/>
  <c r="Q24" i="9"/>
  <c r="K24" i="9"/>
  <c r="Z24" i="9" s="1"/>
  <c r="G24" i="9"/>
  <c r="U23" i="9"/>
  <c r="Q23" i="9"/>
  <c r="K23" i="9"/>
  <c r="L23" i="9" s="1"/>
  <c r="G23" i="9"/>
  <c r="U22" i="9"/>
  <c r="Q22" i="9"/>
  <c r="K22" i="9"/>
  <c r="Z22" i="9" s="1"/>
  <c r="G22" i="9"/>
  <c r="U21" i="9"/>
  <c r="Q21" i="9"/>
  <c r="K21" i="9"/>
  <c r="G21" i="9"/>
  <c r="U20" i="9"/>
  <c r="Q20" i="9"/>
  <c r="K20" i="9"/>
  <c r="L20" i="9" s="1"/>
  <c r="U19" i="9"/>
  <c r="Q19" i="9"/>
  <c r="K19" i="9"/>
  <c r="Z19" i="9" s="1"/>
  <c r="U18" i="9"/>
  <c r="Q18" i="9"/>
  <c r="K18" i="9"/>
  <c r="L18" i="9" s="1"/>
  <c r="U17" i="9"/>
  <c r="Q17" i="9"/>
  <c r="K17" i="9"/>
  <c r="L17" i="9" s="1"/>
  <c r="U16" i="9"/>
  <c r="Q16" i="9"/>
  <c r="K16" i="9"/>
  <c r="U15" i="9"/>
  <c r="Q15" i="9"/>
  <c r="K15" i="9"/>
  <c r="Z15" i="9" s="1"/>
  <c r="U14" i="9"/>
  <c r="Q14" i="9"/>
  <c r="K14" i="9"/>
  <c r="U13" i="9"/>
  <c r="Q13" i="9"/>
  <c r="K13" i="9"/>
  <c r="L13" i="9" s="1"/>
  <c r="D16" i="9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U12" i="9"/>
  <c r="V12" i="9" s="1"/>
  <c r="Q12" i="9"/>
  <c r="R12" i="9" s="1"/>
  <c r="K12" i="9"/>
  <c r="K60" i="5"/>
  <c r="U69" i="5"/>
  <c r="Q69" i="5"/>
  <c r="K69" i="5"/>
  <c r="L69" i="5" s="1"/>
  <c r="G69" i="5"/>
  <c r="U68" i="5"/>
  <c r="Q68" i="5"/>
  <c r="K68" i="5"/>
  <c r="Z68" i="5" s="1"/>
  <c r="G68" i="5"/>
  <c r="U67" i="5"/>
  <c r="Q67" i="5"/>
  <c r="K67" i="5"/>
  <c r="L67" i="5" s="1"/>
  <c r="G67" i="5"/>
  <c r="U66" i="5"/>
  <c r="Q66" i="5"/>
  <c r="K66" i="5"/>
  <c r="L66" i="5" s="1"/>
  <c r="G66" i="5"/>
  <c r="U65" i="5"/>
  <c r="Q65" i="5"/>
  <c r="K65" i="5"/>
  <c r="Z65" i="5" s="1"/>
  <c r="G65" i="5"/>
  <c r="U64" i="5"/>
  <c r="Q64" i="5"/>
  <c r="K64" i="5"/>
  <c r="Z64" i="5" s="1"/>
  <c r="G64" i="5"/>
  <c r="U63" i="5"/>
  <c r="Q63" i="5"/>
  <c r="K63" i="5"/>
  <c r="L63" i="5" s="1"/>
  <c r="G63" i="5"/>
  <c r="U62" i="5"/>
  <c r="Q62" i="5"/>
  <c r="K62" i="5"/>
  <c r="Z62" i="5" s="1"/>
  <c r="G62" i="5"/>
  <c r="V13" i="8" l="1"/>
  <c r="V14" i="8" s="1"/>
  <c r="V15" i="8" s="1"/>
  <c r="V16" i="8" s="1"/>
  <c r="V17" i="8" s="1"/>
  <c r="V18" i="8" s="1"/>
  <c r="V19" i="8" s="1"/>
  <c r="V20" i="8" s="1"/>
  <c r="V21" i="8" s="1"/>
  <c r="V22" i="8" s="1"/>
  <c r="V23" i="8" s="1"/>
  <c r="V24" i="8" s="1"/>
  <c r="V25" i="8" s="1"/>
  <c r="V26" i="8" s="1"/>
  <c r="V27" i="8" s="1"/>
  <c r="V28" i="8" s="1"/>
  <c r="V29" i="8" s="1"/>
  <c r="V30" i="8" s="1"/>
  <c r="V31" i="8" s="1"/>
  <c r="R13" i="9"/>
  <c r="X12" i="9"/>
  <c r="L68" i="9"/>
  <c r="AA68" i="9" s="1"/>
  <c r="L15" i="9"/>
  <c r="AA15" i="9" s="1"/>
  <c r="L32" i="8"/>
  <c r="AA32" i="8" s="1"/>
  <c r="AA17" i="9"/>
  <c r="Z17" i="9"/>
  <c r="AA51" i="9"/>
  <c r="L62" i="5"/>
  <c r="AA62" i="5" s="1"/>
  <c r="L65" i="5"/>
  <c r="AA65" i="5" s="1"/>
  <c r="Z13" i="9"/>
  <c r="Z23" i="9"/>
  <c r="Z46" i="9"/>
  <c r="AA69" i="9"/>
  <c r="L38" i="9"/>
  <c r="AA38" i="9" s="1"/>
  <c r="L41" i="9"/>
  <c r="AA41" i="9" s="1"/>
  <c r="L55" i="9"/>
  <c r="AA55" i="9" s="1"/>
  <c r="Z18" i="9"/>
  <c r="AA57" i="9"/>
  <c r="L17" i="8"/>
  <c r="AA17" i="8" s="1"/>
  <c r="Z15" i="8"/>
  <c r="AA67" i="8"/>
  <c r="L40" i="8"/>
  <c r="AA40" i="8" s="1"/>
  <c r="Z14" i="8"/>
  <c r="AA15" i="8"/>
  <c r="Z13" i="8"/>
  <c r="L68" i="8"/>
  <c r="AA68" i="8" s="1"/>
  <c r="L18" i="8"/>
  <c r="AA18" i="8" s="1"/>
  <c r="Z12" i="8"/>
  <c r="AA13" i="8"/>
  <c r="AA21" i="8"/>
  <c r="Z39" i="8"/>
  <c r="AA51" i="8"/>
  <c r="AA69" i="8"/>
  <c r="M13" i="8"/>
  <c r="M14" i="8" s="1"/>
  <c r="M15" i="8" s="1"/>
  <c r="M16" i="8" s="1"/>
  <c r="AA12" i="8"/>
  <c r="AB12" i="8" s="1"/>
  <c r="L19" i="8"/>
  <c r="AA19" i="8" s="1"/>
  <c r="L47" i="9"/>
  <c r="AA47" i="9" s="1"/>
  <c r="L50" i="9"/>
  <c r="AA50" i="9" s="1"/>
  <c r="L56" i="9"/>
  <c r="AA56" i="9" s="1"/>
  <c r="L59" i="9"/>
  <c r="AA59" i="9" s="1"/>
  <c r="L64" i="9"/>
  <c r="AA64" i="9" s="1"/>
  <c r="L67" i="9"/>
  <c r="AA67" i="9" s="1"/>
  <c r="AA36" i="9"/>
  <c r="L33" i="9"/>
  <c r="AA33" i="9" s="1"/>
  <c r="L42" i="9"/>
  <c r="AA42" i="9" s="1"/>
  <c r="L36" i="8"/>
  <c r="AA36" i="8" s="1"/>
  <c r="L45" i="8"/>
  <c r="AA45" i="8" s="1"/>
  <c r="L47" i="8"/>
  <c r="AA47" i="8" s="1"/>
  <c r="L49" i="8"/>
  <c r="AA49" i="8" s="1"/>
  <c r="L50" i="8"/>
  <c r="AA50" i="8" s="1"/>
  <c r="L53" i="8"/>
  <c r="AA53" i="8" s="1"/>
  <c r="AA54" i="8"/>
  <c r="L55" i="8"/>
  <c r="AA55" i="8" s="1"/>
  <c r="L56" i="8"/>
  <c r="AA56" i="8" s="1"/>
  <c r="L58" i="8"/>
  <c r="AA58" i="8" s="1"/>
  <c r="L31" i="8"/>
  <c r="AA31" i="8" s="1"/>
  <c r="AA25" i="8"/>
  <c r="Z25" i="8"/>
  <c r="Z24" i="8"/>
  <c r="AA24" i="8"/>
  <c r="L22" i="8"/>
  <c r="AA22" i="8" s="1"/>
  <c r="AA30" i="9"/>
  <c r="Z27" i="9"/>
  <c r="Z26" i="9"/>
  <c r="L25" i="9"/>
  <c r="AA25" i="9" s="1"/>
  <c r="L24" i="9"/>
  <c r="AA24" i="9" s="1"/>
  <c r="AA60" i="8"/>
  <c r="AA63" i="8"/>
  <c r="AA41" i="8"/>
  <c r="AA66" i="8"/>
  <c r="AA61" i="9"/>
  <c r="AA60" i="9"/>
  <c r="AA16" i="8"/>
  <c r="AA33" i="8"/>
  <c r="AA42" i="8"/>
  <c r="AA61" i="8"/>
  <c r="R13" i="8"/>
  <c r="AA23" i="8"/>
  <c r="AA29" i="8"/>
  <c r="AA35" i="8"/>
  <c r="AA38" i="8"/>
  <c r="AA44" i="8"/>
  <c r="AA20" i="8"/>
  <c r="AA14" i="8"/>
  <c r="AA34" i="8"/>
  <c r="AA37" i="8"/>
  <c r="AA43" i="8"/>
  <c r="AA46" i="8"/>
  <c r="AA26" i="8"/>
  <c r="AA28" i="8"/>
  <c r="AA52" i="8"/>
  <c r="AA59" i="8"/>
  <c r="Z16" i="8"/>
  <c r="Z21" i="8"/>
  <c r="L27" i="8"/>
  <c r="Z29" i="8"/>
  <c r="L30" i="8"/>
  <c r="Z38" i="8"/>
  <c r="AA39" i="8"/>
  <c r="L48" i="8"/>
  <c r="L57" i="8"/>
  <c r="AA57" i="8" s="1"/>
  <c r="H18" i="8"/>
  <c r="H19" i="8" s="1"/>
  <c r="H20" i="8" s="1"/>
  <c r="Z26" i="8"/>
  <c r="Z37" i="8"/>
  <c r="Z46" i="8"/>
  <c r="Z54" i="8"/>
  <c r="Z63" i="8"/>
  <c r="AA64" i="8"/>
  <c r="Z23" i="8"/>
  <c r="Z20" i="8"/>
  <c r="Z28" i="8"/>
  <c r="Z35" i="8"/>
  <c r="Z43" i="8"/>
  <c r="Z44" i="8"/>
  <c r="Z52" i="8"/>
  <c r="Z61" i="8"/>
  <c r="AA62" i="8"/>
  <c r="Z34" i="8"/>
  <c r="Z42" i="8"/>
  <c r="Z51" i="8"/>
  <c r="Z60" i="8"/>
  <c r="Z69" i="8"/>
  <c r="Z33" i="8"/>
  <c r="Z41" i="8"/>
  <c r="Z59" i="8"/>
  <c r="AA43" i="9"/>
  <c r="L16" i="9"/>
  <c r="Z16" i="9"/>
  <c r="AA34" i="9"/>
  <c r="AA48" i="9"/>
  <c r="AA62" i="9"/>
  <c r="AA23" i="9"/>
  <c r="V13" i="9"/>
  <c r="V14" i="9" s="1"/>
  <c r="V15" i="9" s="1"/>
  <c r="V16" i="9" s="1"/>
  <c r="V17" i="9" s="1"/>
  <c r="V18" i="9" s="1"/>
  <c r="V19" i="9" s="1"/>
  <c r="V20" i="9" s="1"/>
  <c r="V21" i="9" s="1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AA26" i="9"/>
  <c r="L29" i="9"/>
  <c r="Z29" i="9"/>
  <c r="AA65" i="9"/>
  <c r="AA52" i="9"/>
  <c r="AA37" i="9"/>
  <c r="AA13" i="9"/>
  <c r="L14" i="9"/>
  <c r="Z14" i="9"/>
  <c r="AA28" i="9"/>
  <c r="AA45" i="9"/>
  <c r="AA46" i="9"/>
  <c r="L21" i="9"/>
  <c r="Z21" i="9"/>
  <c r="R14" i="9"/>
  <c r="AA18" i="9"/>
  <c r="AA20" i="9"/>
  <c r="AA27" i="9"/>
  <c r="AA35" i="9"/>
  <c r="L12" i="9"/>
  <c r="Z12" i="9"/>
  <c r="Z37" i="9"/>
  <c r="AA39" i="9"/>
  <c r="AA40" i="9"/>
  <c r="AA44" i="9"/>
  <c r="AA53" i="9"/>
  <c r="Z31" i="9"/>
  <c r="Z40" i="9"/>
  <c r="L19" i="9"/>
  <c r="L22" i="9"/>
  <c r="Z30" i="9"/>
  <c r="AA31" i="9"/>
  <c r="L32" i="9"/>
  <c r="AA32" i="9" s="1"/>
  <c r="Z39" i="9"/>
  <c r="Z48" i="9"/>
  <c r="L49" i="9"/>
  <c r="AA49" i="9" s="1"/>
  <c r="Z57" i="9"/>
  <c r="L58" i="9"/>
  <c r="AA58" i="9"/>
  <c r="Z65" i="9"/>
  <c r="L66" i="9"/>
  <c r="Z36" i="9"/>
  <c r="Z45" i="9"/>
  <c r="Z53" i="9"/>
  <c r="L54" i="9"/>
  <c r="Z62" i="9"/>
  <c r="L63" i="9"/>
  <c r="H21" i="9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Z20" i="9"/>
  <c r="Z28" i="9"/>
  <c r="Z35" i="9"/>
  <c r="Z43" i="9"/>
  <c r="Z44" i="9"/>
  <c r="Z52" i="9"/>
  <c r="Z61" i="9"/>
  <c r="Z34" i="9"/>
  <c r="Z51" i="9"/>
  <c r="Z60" i="9"/>
  <c r="Z69" i="9"/>
  <c r="L68" i="5"/>
  <c r="AA68" i="5" s="1"/>
  <c r="AA66" i="5"/>
  <c r="AA63" i="5"/>
  <c r="AA69" i="5"/>
  <c r="Z69" i="5"/>
  <c r="AA67" i="5"/>
  <c r="Z63" i="5"/>
  <c r="L64" i="5"/>
  <c r="Z67" i="5"/>
  <c r="Z66" i="5"/>
  <c r="F65" i="4"/>
  <c r="F64" i="4"/>
  <c r="F63" i="4"/>
  <c r="F62" i="4"/>
  <c r="F61" i="4"/>
  <c r="E71" i="4"/>
  <c r="E70" i="4"/>
  <c r="E69" i="4"/>
  <c r="E68" i="4"/>
  <c r="E67" i="4"/>
  <c r="E66" i="4"/>
  <c r="E65" i="4"/>
  <c r="E64" i="4"/>
  <c r="E63" i="4"/>
  <c r="E62" i="4"/>
  <c r="E61" i="4"/>
  <c r="G66" i="4" l="1"/>
  <c r="M17" i="8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M31" i="8" s="1"/>
  <c r="M32" i="8" s="1"/>
  <c r="M33" i="8" s="1"/>
  <c r="M34" i="8" s="1"/>
  <c r="M35" i="8" s="1"/>
  <c r="M36" i="8" s="1"/>
  <c r="M37" i="8" s="1"/>
  <c r="M38" i="8" s="1"/>
  <c r="M39" i="8" s="1"/>
  <c r="M40" i="8" s="1"/>
  <c r="M41" i="8" s="1"/>
  <c r="M42" i="8" s="1"/>
  <c r="M43" i="8" s="1"/>
  <c r="M44" i="8" s="1"/>
  <c r="M45" i="8" s="1"/>
  <c r="M46" i="8" s="1"/>
  <c r="M47" i="8" s="1"/>
  <c r="M48" i="8" s="1"/>
  <c r="M49" i="8" s="1"/>
  <c r="M50" i="8" s="1"/>
  <c r="M51" i="8" s="1"/>
  <c r="M52" i="8" s="1"/>
  <c r="M53" i="8" s="1"/>
  <c r="M54" i="8" s="1"/>
  <c r="M55" i="8" s="1"/>
  <c r="M56" i="8" s="1"/>
  <c r="M57" i="8" s="1"/>
  <c r="M58" i="8" s="1"/>
  <c r="M59" i="8" s="1"/>
  <c r="R15" i="9"/>
  <c r="X14" i="9"/>
  <c r="X13" i="9"/>
  <c r="R14" i="8"/>
  <c r="X13" i="8"/>
  <c r="H21" i="8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H78" i="8" s="1"/>
  <c r="H79" i="8" s="1"/>
  <c r="V32" i="9"/>
  <c r="V33" i="9" s="1"/>
  <c r="V34" i="9" s="1"/>
  <c r="V35" i="9" s="1"/>
  <c r="V36" i="9" s="1"/>
  <c r="V37" i="9" s="1"/>
  <c r="V38" i="9" s="1"/>
  <c r="V39" i="9" s="1"/>
  <c r="V40" i="9" s="1"/>
  <c r="V41" i="9" s="1"/>
  <c r="V42" i="9" s="1"/>
  <c r="V43" i="9" s="1"/>
  <c r="O22" i="4"/>
  <c r="AB13" i="8"/>
  <c r="AB14" i="8" s="1"/>
  <c r="AB15" i="8" s="1"/>
  <c r="AB16" i="8" s="1"/>
  <c r="AB17" i="8" s="1"/>
  <c r="AB18" i="8" s="1"/>
  <c r="AB19" i="8" s="1"/>
  <c r="V32" i="8"/>
  <c r="V33" i="8" s="1"/>
  <c r="V34" i="8" s="1"/>
  <c r="V35" i="8" s="1"/>
  <c r="V36" i="8" s="1"/>
  <c r="V37" i="8" s="1"/>
  <c r="V38" i="8" s="1"/>
  <c r="V39" i="8" s="1"/>
  <c r="V40" i="8" s="1"/>
  <c r="V41" i="8" s="1"/>
  <c r="V42" i="8" s="1"/>
  <c r="V43" i="8" s="1"/>
  <c r="O47" i="4"/>
  <c r="AA65" i="8"/>
  <c r="AA27" i="8"/>
  <c r="AA30" i="8"/>
  <c r="AA48" i="8"/>
  <c r="AA29" i="9"/>
  <c r="AA63" i="9"/>
  <c r="AA21" i="9"/>
  <c r="AA66" i="9"/>
  <c r="AA54" i="9"/>
  <c r="M12" i="9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M47" i="9" s="1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M65" i="9" s="1"/>
  <c r="M66" i="9" s="1"/>
  <c r="M67" i="9" s="1"/>
  <c r="M68" i="9" s="1"/>
  <c r="M69" i="9" s="1"/>
  <c r="M70" i="9" s="1"/>
  <c r="M71" i="9" s="1"/>
  <c r="M72" i="9" s="1"/>
  <c r="M73" i="9" s="1"/>
  <c r="M74" i="9" s="1"/>
  <c r="M75" i="9" s="1"/>
  <c r="M76" i="9" s="1"/>
  <c r="M77" i="9" s="1"/>
  <c r="M78" i="9" s="1"/>
  <c r="M79" i="9" s="1"/>
  <c r="AA12" i="9"/>
  <c r="AB12" i="9" s="1"/>
  <c r="AB13" i="9" s="1"/>
  <c r="AA14" i="9"/>
  <c r="AA22" i="9"/>
  <c r="AA19" i="9"/>
  <c r="AA16" i="9"/>
  <c r="AA64" i="5"/>
  <c r="G68" i="4"/>
  <c r="G69" i="4"/>
  <c r="G70" i="4"/>
  <c r="G71" i="4"/>
  <c r="G67" i="4"/>
  <c r="F72" i="4"/>
  <c r="E72" i="4"/>
  <c r="R16" i="9" l="1"/>
  <c r="X15" i="9"/>
  <c r="R15" i="8"/>
  <c r="X14" i="8"/>
  <c r="V44" i="9"/>
  <c r="V45" i="9" s="1"/>
  <c r="V46" i="9" s="1"/>
  <c r="V47" i="9" s="1"/>
  <c r="V48" i="9" s="1"/>
  <c r="V49" i="9" s="1"/>
  <c r="V50" i="9" s="1"/>
  <c r="V51" i="9" s="1"/>
  <c r="V52" i="9" s="1"/>
  <c r="V53" i="9" s="1"/>
  <c r="V54" i="9" s="1"/>
  <c r="V55" i="9" s="1"/>
  <c r="Q22" i="4"/>
  <c r="Q18" i="4" s="1"/>
  <c r="V44" i="8"/>
  <c r="V45" i="8" s="1"/>
  <c r="V46" i="8" s="1"/>
  <c r="V47" i="8" s="1"/>
  <c r="V48" i="8" s="1"/>
  <c r="V49" i="8" s="1"/>
  <c r="V50" i="8" s="1"/>
  <c r="V51" i="8" s="1"/>
  <c r="V52" i="8" s="1"/>
  <c r="V53" i="8" s="1"/>
  <c r="V54" i="8" s="1"/>
  <c r="V55" i="8" s="1"/>
  <c r="Q47" i="4"/>
  <c r="Q42" i="4" s="1"/>
  <c r="M60" i="8"/>
  <c r="M61" i="8" s="1"/>
  <c r="M62" i="8" s="1"/>
  <c r="M63" i="8" s="1"/>
  <c r="M64" i="8" s="1"/>
  <c r="M65" i="8" s="1"/>
  <c r="M66" i="8" s="1"/>
  <c r="M67" i="8" s="1"/>
  <c r="M68" i="8" s="1"/>
  <c r="M69" i="8" s="1"/>
  <c r="M70" i="8" s="1"/>
  <c r="M71" i="8" s="1"/>
  <c r="M72" i="8" s="1"/>
  <c r="M73" i="8" s="1"/>
  <c r="M74" i="8" s="1"/>
  <c r="M75" i="8" s="1"/>
  <c r="M76" i="8" s="1"/>
  <c r="M77" i="8" s="1"/>
  <c r="M78" i="8" s="1"/>
  <c r="M79" i="8" s="1"/>
  <c r="I47" i="4" s="1"/>
  <c r="I22" i="4"/>
  <c r="I11" i="4" s="1"/>
  <c r="AB14" i="9"/>
  <c r="AB15" i="9" s="1"/>
  <c r="AB16" i="9" s="1"/>
  <c r="AB17" i="9" s="1"/>
  <c r="AB18" i="9" s="1"/>
  <c r="AB19" i="9" s="1"/>
  <c r="O21" i="4"/>
  <c r="O41" i="4"/>
  <c r="G47" i="4"/>
  <c r="O44" i="4"/>
  <c r="O20" i="4"/>
  <c r="O42" i="4"/>
  <c r="O45" i="4"/>
  <c r="O17" i="4"/>
  <c r="O19" i="4"/>
  <c r="O43" i="4"/>
  <c r="O18" i="4"/>
  <c r="O46" i="4"/>
  <c r="G22" i="4"/>
  <c r="O16" i="4"/>
  <c r="AD19" i="8"/>
  <c r="AB20" i="8"/>
  <c r="AB21" i="8" s="1"/>
  <c r="AB22" i="8" s="1"/>
  <c r="AB23" i="8" s="1"/>
  <c r="AB24" i="8" s="1"/>
  <c r="AB25" i="8" s="1"/>
  <c r="AB26" i="8" s="1"/>
  <c r="AB27" i="8" s="1"/>
  <c r="AB28" i="8" s="1"/>
  <c r="AB29" i="8" s="1"/>
  <c r="AB30" i="8" s="1"/>
  <c r="AB31" i="8" s="1"/>
  <c r="G72" i="4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K61" i="5"/>
  <c r="L61" i="5" s="1"/>
  <c r="L60" i="5"/>
  <c r="K59" i="5"/>
  <c r="L59" i="5" s="1"/>
  <c r="K58" i="5"/>
  <c r="Z58" i="5" s="1"/>
  <c r="K57" i="5"/>
  <c r="Z57" i="5" s="1"/>
  <c r="K56" i="5"/>
  <c r="L56" i="5" s="1"/>
  <c r="K55" i="5"/>
  <c r="Z55" i="5" s="1"/>
  <c r="K54" i="5"/>
  <c r="L54" i="5" s="1"/>
  <c r="K53" i="5"/>
  <c r="L53" i="5" s="1"/>
  <c r="K52" i="5"/>
  <c r="Z52" i="5" s="1"/>
  <c r="K51" i="5"/>
  <c r="L51" i="5" s="1"/>
  <c r="K50" i="5"/>
  <c r="Z50" i="5" s="1"/>
  <c r="K49" i="5"/>
  <c r="Z49" i="5" s="1"/>
  <c r="K48" i="5"/>
  <c r="L48" i="5" s="1"/>
  <c r="K47" i="5"/>
  <c r="L47" i="5" s="1"/>
  <c r="K46" i="5"/>
  <c r="L46" i="5" s="1"/>
  <c r="K45" i="5"/>
  <c r="L45" i="5" s="1"/>
  <c r="K44" i="5"/>
  <c r="Z44" i="5" s="1"/>
  <c r="K43" i="5"/>
  <c r="L43" i="5" s="1"/>
  <c r="K42" i="5"/>
  <c r="Z42" i="5" s="1"/>
  <c r="K41" i="5"/>
  <c r="Z41" i="5" s="1"/>
  <c r="K40" i="5"/>
  <c r="L40" i="5" s="1"/>
  <c r="K39" i="5"/>
  <c r="Z39" i="5" s="1"/>
  <c r="K38" i="5"/>
  <c r="L38" i="5" s="1"/>
  <c r="K37" i="5"/>
  <c r="L37" i="5" s="1"/>
  <c r="K36" i="5"/>
  <c r="L36" i="5" s="1"/>
  <c r="K35" i="5"/>
  <c r="L35" i="5" s="1"/>
  <c r="K34" i="5"/>
  <c r="Z34" i="5" s="1"/>
  <c r="K33" i="5"/>
  <c r="Z33" i="5" s="1"/>
  <c r="K32" i="5"/>
  <c r="L32" i="5" s="1"/>
  <c r="K31" i="5"/>
  <c r="Z31" i="5" s="1"/>
  <c r="K30" i="5"/>
  <c r="L30" i="5" s="1"/>
  <c r="K29" i="5"/>
  <c r="L29" i="5" s="1"/>
  <c r="K28" i="5"/>
  <c r="Z28" i="5" s="1"/>
  <c r="K27" i="5"/>
  <c r="L27" i="5" s="1"/>
  <c r="K26" i="5"/>
  <c r="Z26" i="5" s="1"/>
  <c r="K25" i="5"/>
  <c r="Z25" i="5" s="1"/>
  <c r="K24" i="5"/>
  <c r="L24" i="5" s="1"/>
  <c r="K23" i="5"/>
  <c r="Z23" i="5" s="1"/>
  <c r="K22" i="5"/>
  <c r="L22" i="5" s="1"/>
  <c r="K21" i="5"/>
  <c r="L21" i="5" s="1"/>
  <c r="K20" i="5"/>
  <c r="L20" i="5" s="1"/>
  <c r="K19" i="5"/>
  <c r="L19" i="5" s="1"/>
  <c r="K18" i="5"/>
  <c r="Z18" i="5" s="1"/>
  <c r="K17" i="5"/>
  <c r="Z17" i="5" s="1"/>
  <c r="K16" i="5"/>
  <c r="L16" i="5" s="1"/>
  <c r="K15" i="5"/>
  <c r="Z15" i="5" s="1"/>
  <c r="K14" i="5"/>
  <c r="L14" i="5" s="1"/>
  <c r="K13" i="5"/>
  <c r="L13" i="5" s="1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K12" i="5"/>
  <c r="Z12" i="5" s="1"/>
  <c r="U12" i="5"/>
  <c r="V12" i="5" s="1"/>
  <c r="D13" i="5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E30" i="5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Q61" i="5"/>
  <c r="Q60" i="5"/>
  <c r="Q59" i="5"/>
  <c r="Q58" i="5"/>
  <c r="Q57" i="5"/>
  <c r="R17" i="9" l="1"/>
  <c r="X16" i="9"/>
  <c r="R16" i="8"/>
  <c r="X15" i="8"/>
  <c r="Q45" i="4"/>
  <c r="Q43" i="4"/>
  <c r="Q44" i="4"/>
  <c r="Q41" i="4"/>
  <c r="Q46" i="4"/>
  <c r="AA19" i="5"/>
  <c r="Q20" i="4"/>
  <c r="Q16" i="4"/>
  <c r="Q19" i="4"/>
  <c r="Q21" i="4"/>
  <c r="Q17" i="4"/>
  <c r="AA27" i="5"/>
  <c r="V56" i="9"/>
  <c r="V57" i="9" s="1"/>
  <c r="V58" i="9" s="1"/>
  <c r="V59" i="9" s="1"/>
  <c r="V60" i="9" s="1"/>
  <c r="V61" i="9" s="1"/>
  <c r="V62" i="9" s="1"/>
  <c r="V63" i="9" s="1"/>
  <c r="V64" i="9" s="1"/>
  <c r="V65" i="9" s="1"/>
  <c r="V66" i="9" s="1"/>
  <c r="V67" i="9" s="1"/>
  <c r="S22" i="4"/>
  <c r="V56" i="8"/>
  <c r="V57" i="8" s="1"/>
  <c r="V58" i="8" s="1"/>
  <c r="V59" i="8" s="1"/>
  <c r="V60" i="8" s="1"/>
  <c r="V61" i="8" s="1"/>
  <c r="V62" i="8" s="1"/>
  <c r="V63" i="8" s="1"/>
  <c r="V64" i="8" s="1"/>
  <c r="V65" i="8" s="1"/>
  <c r="V66" i="8" s="1"/>
  <c r="V67" i="8" s="1"/>
  <c r="S47" i="4"/>
  <c r="I36" i="4"/>
  <c r="I37" i="4"/>
  <c r="I39" i="4"/>
  <c r="I38" i="4"/>
  <c r="I40" i="4"/>
  <c r="I13" i="4"/>
  <c r="I15" i="4"/>
  <c r="I12" i="4"/>
  <c r="I14" i="4"/>
  <c r="AD19" i="9"/>
  <c r="AB20" i="9"/>
  <c r="AB21" i="9" s="1"/>
  <c r="AB22" i="9" s="1"/>
  <c r="AB23" i="9" s="1"/>
  <c r="AB24" i="9" s="1"/>
  <c r="AB25" i="9" s="1"/>
  <c r="AB26" i="9" s="1"/>
  <c r="AB27" i="9" s="1"/>
  <c r="AB28" i="9" s="1"/>
  <c r="AB29" i="9" s="1"/>
  <c r="AB30" i="9" s="1"/>
  <c r="AB31" i="9" s="1"/>
  <c r="AB32" i="9" s="1"/>
  <c r="AB33" i="9" s="1"/>
  <c r="AB34" i="9" s="1"/>
  <c r="AB35" i="9" s="1"/>
  <c r="AB36" i="9" s="1"/>
  <c r="AB37" i="9" s="1"/>
  <c r="AB38" i="9" s="1"/>
  <c r="AB39" i="9" s="1"/>
  <c r="AB40" i="9" s="1"/>
  <c r="AB41" i="9" s="1"/>
  <c r="AB42" i="9" s="1"/>
  <c r="AB43" i="9" s="1"/>
  <c r="O48" i="4"/>
  <c r="O23" i="4"/>
  <c r="AD31" i="8"/>
  <c r="AB32" i="8"/>
  <c r="AB33" i="8" s="1"/>
  <c r="AB34" i="8" s="1"/>
  <c r="AB35" i="8" s="1"/>
  <c r="AB36" i="8" s="1"/>
  <c r="AB37" i="8" s="1"/>
  <c r="AB38" i="8" s="1"/>
  <c r="AB39" i="8" s="1"/>
  <c r="AB40" i="8" s="1"/>
  <c r="AB41" i="8" s="1"/>
  <c r="AB42" i="8" s="1"/>
  <c r="AB43" i="8" s="1"/>
  <c r="AA14" i="5"/>
  <c r="AA20" i="5"/>
  <c r="AA21" i="5"/>
  <c r="AA29" i="5"/>
  <c r="AA13" i="5"/>
  <c r="AA60" i="5"/>
  <c r="AA22" i="5"/>
  <c r="AA16" i="5"/>
  <c r="AA24" i="5"/>
  <c r="AA61" i="5"/>
  <c r="Z40" i="5"/>
  <c r="AA59" i="5"/>
  <c r="H21" i="5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L23" i="5"/>
  <c r="AA23" i="5" s="1"/>
  <c r="L55" i="5"/>
  <c r="Z19" i="5"/>
  <c r="Z13" i="5"/>
  <c r="L25" i="5"/>
  <c r="AA25" i="5" s="1"/>
  <c r="L57" i="5"/>
  <c r="AA57" i="5" s="1"/>
  <c r="Z43" i="5"/>
  <c r="L31" i="5"/>
  <c r="Z24" i="5"/>
  <c r="Z47" i="5"/>
  <c r="L33" i="5"/>
  <c r="Z27" i="5"/>
  <c r="Z48" i="5"/>
  <c r="L39" i="5"/>
  <c r="Z51" i="5"/>
  <c r="L41" i="5"/>
  <c r="Z32" i="5"/>
  <c r="L15" i="5"/>
  <c r="AA15" i="5" s="1"/>
  <c r="Z35" i="5"/>
  <c r="Z56" i="5"/>
  <c r="L17" i="5"/>
  <c r="AA17" i="5" s="1"/>
  <c r="L49" i="5"/>
  <c r="Z16" i="5"/>
  <c r="Z59" i="5"/>
  <c r="Z20" i="5"/>
  <c r="Z36" i="5"/>
  <c r="L18" i="5"/>
  <c r="AA18" i="5" s="1"/>
  <c r="L26" i="5"/>
  <c r="AA26" i="5" s="1"/>
  <c r="L34" i="5"/>
  <c r="L42" i="5"/>
  <c r="L50" i="5"/>
  <c r="L58" i="5"/>
  <c r="AA58" i="5" s="1"/>
  <c r="Z21" i="5"/>
  <c r="Z29" i="5"/>
  <c r="Z37" i="5"/>
  <c r="Z45" i="5"/>
  <c r="Z53" i="5"/>
  <c r="Z61" i="5"/>
  <c r="Z60" i="5"/>
  <c r="L28" i="5"/>
  <c r="AA28" i="5" s="1"/>
  <c r="L44" i="5"/>
  <c r="L52" i="5"/>
  <c r="Z14" i="5"/>
  <c r="Z22" i="5"/>
  <c r="Z30" i="5"/>
  <c r="Z38" i="5"/>
  <c r="Z46" i="5"/>
  <c r="Z54" i="5"/>
  <c r="L12" i="5"/>
  <c r="V13" i="5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Q32" i="5"/>
  <c r="AA32" i="5" s="1"/>
  <c r="Q31" i="5"/>
  <c r="Q30" i="5"/>
  <c r="AA30" i="5" s="1"/>
  <c r="Q48" i="4" l="1"/>
  <c r="R18" i="9"/>
  <c r="X17" i="9"/>
  <c r="R17" i="8"/>
  <c r="X16" i="8"/>
  <c r="Q23" i="4"/>
  <c r="V32" i="5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O72" i="4"/>
  <c r="S16" i="4"/>
  <c r="S21" i="4"/>
  <c r="S17" i="4"/>
  <c r="S20" i="4"/>
  <c r="S19" i="4"/>
  <c r="S18" i="4"/>
  <c r="V68" i="9"/>
  <c r="V69" i="9" s="1"/>
  <c r="V70" i="9" s="1"/>
  <c r="V71" i="9" s="1"/>
  <c r="V72" i="9" s="1"/>
  <c r="V73" i="9" s="1"/>
  <c r="V74" i="9" s="1"/>
  <c r="V75" i="9" s="1"/>
  <c r="V76" i="9" s="1"/>
  <c r="V77" i="9" s="1"/>
  <c r="V78" i="9" s="1"/>
  <c r="V79" i="9" s="1"/>
  <c r="U22" i="4"/>
  <c r="S42" i="4"/>
  <c r="S41" i="4"/>
  <c r="S44" i="4"/>
  <c r="S45" i="4"/>
  <c r="S43" i="4"/>
  <c r="S46" i="4"/>
  <c r="V68" i="8"/>
  <c r="V69" i="8" s="1"/>
  <c r="V70" i="8" s="1"/>
  <c r="V71" i="8" s="1"/>
  <c r="V72" i="8" s="1"/>
  <c r="U47" i="4"/>
  <c r="I23" i="4"/>
  <c r="AD31" i="9"/>
  <c r="AD43" i="8"/>
  <c r="AB44" i="8"/>
  <c r="AB45" i="8" s="1"/>
  <c r="AB46" i="8" s="1"/>
  <c r="AB47" i="8" s="1"/>
  <c r="AB48" i="8" s="1"/>
  <c r="AB49" i="8" s="1"/>
  <c r="AB50" i="8" s="1"/>
  <c r="AB51" i="8" s="1"/>
  <c r="AB52" i="8" s="1"/>
  <c r="AB53" i="8" s="1"/>
  <c r="AB54" i="8" s="1"/>
  <c r="AB55" i="8" s="1"/>
  <c r="AD43" i="9"/>
  <c r="AB44" i="9"/>
  <c r="AB45" i="9" s="1"/>
  <c r="AB46" i="9" s="1"/>
  <c r="AB47" i="9" s="1"/>
  <c r="AB48" i="9" s="1"/>
  <c r="AB49" i="9" s="1"/>
  <c r="AB50" i="9" s="1"/>
  <c r="AB51" i="9" s="1"/>
  <c r="AB52" i="9" s="1"/>
  <c r="AB53" i="9" s="1"/>
  <c r="AB54" i="9" s="1"/>
  <c r="AB55" i="9" s="1"/>
  <c r="AA31" i="5"/>
  <c r="M12" i="5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AA12" i="5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AB28" i="5" s="1"/>
  <c r="AB29" i="5" s="1"/>
  <c r="AB30" i="5" s="1"/>
  <c r="R12" i="5"/>
  <c r="M70" i="5" l="1"/>
  <c r="M71" i="5" s="1"/>
  <c r="M72" i="5" s="1"/>
  <c r="M73" i="5" s="1"/>
  <c r="M74" i="5" s="1"/>
  <c r="M75" i="5" s="1"/>
  <c r="M76" i="5" s="1"/>
  <c r="M77" i="5" s="1"/>
  <c r="M78" i="5" s="1"/>
  <c r="M79" i="5" s="1"/>
  <c r="I72" i="4" s="1"/>
  <c r="V73" i="8"/>
  <c r="W22" i="4"/>
  <c r="M22" i="4" s="1"/>
  <c r="L22" i="4"/>
  <c r="L24" i="4" s="1"/>
  <c r="R13" i="5"/>
  <c r="X12" i="5"/>
  <c r="R19" i="9"/>
  <c r="X18" i="9"/>
  <c r="R18" i="8"/>
  <c r="X17" i="8"/>
  <c r="O68" i="4"/>
  <c r="O66" i="4"/>
  <c r="O69" i="4"/>
  <c r="O71" i="4"/>
  <c r="O67" i="4"/>
  <c r="O70" i="4"/>
  <c r="V44" i="5"/>
  <c r="V45" i="5" s="1"/>
  <c r="V46" i="5" s="1"/>
  <c r="V47" i="5" s="1"/>
  <c r="V48" i="5" s="1"/>
  <c r="V49" i="5" s="1"/>
  <c r="V50" i="5" s="1"/>
  <c r="V51" i="5" s="1"/>
  <c r="V52" i="5" s="1"/>
  <c r="V53" i="5" s="1"/>
  <c r="V54" i="5" s="1"/>
  <c r="V55" i="5" s="1"/>
  <c r="S72" i="4" s="1"/>
  <c r="Q72" i="4"/>
  <c r="U20" i="4"/>
  <c r="U21" i="4"/>
  <c r="U19" i="4"/>
  <c r="U18" i="4"/>
  <c r="U16" i="4"/>
  <c r="U17" i="4"/>
  <c r="S23" i="4"/>
  <c r="S48" i="4"/>
  <c r="U44" i="4"/>
  <c r="U42" i="4"/>
  <c r="U41" i="4"/>
  <c r="U45" i="4"/>
  <c r="U43" i="4"/>
  <c r="U46" i="4"/>
  <c r="AB31" i="5"/>
  <c r="AB32" i="5" s="1"/>
  <c r="AD55" i="8"/>
  <c r="AB56" i="8"/>
  <c r="AB57" i="8" s="1"/>
  <c r="AB58" i="8" s="1"/>
  <c r="AB59" i="8" s="1"/>
  <c r="AB60" i="8" s="1"/>
  <c r="AB61" i="8" s="1"/>
  <c r="AB62" i="8" s="1"/>
  <c r="AB63" i="8" s="1"/>
  <c r="AB64" i="8" s="1"/>
  <c r="AB65" i="8" s="1"/>
  <c r="AB66" i="8" s="1"/>
  <c r="AB67" i="8" s="1"/>
  <c r="AD67" i="8" s="1"/>
  <c r="AD55" i="9"/>
  <c r="AB56" i="9"/>
  <c r="AB57" i="9" s="1"/>
  <c r="AB58" i="9" s="1"/>
  <c r="AB59" i="9" s="1"/>
  <c r="AB60" i="9" s="1"/>
  <c r="AB61" i="9" s="1"/>
  <c r="AB62" i="9" s="1"/>
  <c r="AB63" i="9" s="1"/>
  <c r="AB64" i="9" s="1"/>
  <c r="AB65" i="9" s="1"/>
  <c r="AB66" i="9" s="1"/>
  <c r="AB67" i="9" s="1"/>
  <c r="AD19" i="5"/>
  <c r="L16" i="4" l="1"/>
  <c r="I62" i="4"/>
  <c r="I64" i="4"/>
  <c r="I65" i="4"/>
  <c r="I63" i="4"/>
  <c r="I61" i="4"/>
  <c r="W21" i="4"/>
  <c r="Y21" i="4" s="1"/>
  <c r="W17" i="4"/>
  <c r="Y17" i="4" s="1"/>
  <c r="W16" i="4"/>
  <c r="Y16" i="4" s="1"/>
  <c r="W19" i="4"/>
  <c r="Y19" i="4" s="1"/>
  <c r="W20" i="4"/>
  <c r="Y20" i="4" s="1"/>
  <c r="W18" i="4"/>
  <c r="Y18" i="4" s="1"/>
  <c r="V74" i="8"/>
  <c r="V75" i="8" s="1"/>
  <c r="V76" i="8" s="1"/>
  <c r="V77" i="8" s="1"/>
  <c r="V78" i="8" s="1"/>
  <c r="V79" i="8" s="1"/>
  <c r="O73" i="4"/>
  <c r="R14" i="5"/>
  <c r="X13" i="5"/>
  <c r="R20" i="9"/>
  <c r="X19" i="9"/>
  <c r="R19" i="8"/>
  <c r="X18" i="8"/>
  <c r="U23" i="4"/>
  <c r="S70" i="4"/>
  <c r="S67" i="4"/>
  <c r="S66" i="4"/>
  <c r="S69" i="4"/>
  <c r="S71" i="4"/>
  <c r="S68" i="4"/>
  <c r="Q69" i="4"/>
  <c r="Q71" i="4"/>
  <c r="Q70" i="4"/>
  <c r="Q66" i="4"/>
  <c r="Q68" i="4"/>
  <c r="Q67" i="4"/>
  <c r="U48" i="4"/>
  <c r="AB68" i="8"/>
  <c r="AB69" i="8" s="1"/>
  <c r="AB70" i="8" s="1"/>
  <c r="AB71" i="8" s="1"/>
  <c r="AB72" i="8" s="1"/>
  <c r="AB73" i="8" s="1"/>
  <c r="AB74" i="8" s="1"/>
  <c r="AB75" i="8" s="1"/>
  <c r="AB76" i="8" s="1"/>
  <c r="AB77" i="8" s="1"/>
  <c r="AB78" i="8" s="1"/>
  <c r="AB79" i="8" s="1"/>
  <c r="AD79" i="8" s="1"/>
  <c r="AD67" i="9"/>
  <c r="AB68" i="9"/>
  <c r="AB69" i="9" s="1"/>
  <c r="AB70" i="9" s="1"/>
  <c r="AB71" i="9" s="1"/>
  <c r="AB72" i="9" s="1"/>
  <c r="AB73" i="9" s="1"/>
  <c r="AB74" i="9" s="1"/>
  <c r="AB75" i="9" s="1"/>
  <c r="AB76" i="9" s="1"/>
  <c r="AB77" i="9" s="1"/>
  <c r="AB78" i="9" s="1"/>
  <c r="AB79" i="9" s="1"/>
  <c r="AD79" i="9" s="1"/>
  <c r="AD31" i="5"/>
  <c r="I73" i="4" l="1"/>
  <c r="W23" i="4"/>
  <c r="L47" i="4"/>
  <c r="L49" i="4" s="1"/>
  <c r="W47" i="4"/>
  <c r="M47" i="4" s="1"/>
  <c r="R15" i="5"/>
  <c r="X14" i="5"/>
  <c r="R21" i="9"/>
  <c r="X20" i="9"/>
  <c r="R20" i="8"/>
  <c r="X19" i="8"/>
  <c r="Q73" i="4"/>
  <c r="S73" i="4"/>
  <c r="AD80" i="9"/>
  <c r="AD82" i="9" s="1"/>
  <c r="AD80" i="8"/>
  <c r="AD82" i="8" s="1"/>
  <c r="Q33" i="5"/>
  <c r="Q46" i="5"/>
  <c r="AA46" i="5" s="1"/>
  <c r="Q51" i="5"/>
  <c r="AA51" i="5" s="1"/>
  <c r="Q37" i="5"/>
  <c r="AA37" i="5" s="1"/>
  <c r="Q48" i="5"/>
  <c r="AA48" i="5" s="1"/>
  <c r="Q53" i="5"/>
  <c r="AA53" i="5" s="1"/>
  <c r="Q50" i="5"/>
  <c r="AA50" i="5" s="1"/>
  <c r="Q35" i="5"/>
  <c r="AA35" i="5" s="1"/>
  <c r="Q40" i="5"/>
  <c r="AA40" i="5" s="1"/>
  <c r="Q55" i="5"/>
  <c r="AA55" i="5" s="1"/>
  <c r="Q41" i="5"/>
  <c r="AA41" i="5" s="1"/>
  <c r="Q34" i="5"/>
  <c r="AA34" i="5" s="1"/>
  <c r="Q42" i="5"/>
  <c r="AA42" i="5" s="1"/>
  <c r="Q43" i="5"/>
  <c r="AA43" i="5" s="1"/>
  <c r="Q52" i="5"/>
  <c r="AA52" i="5" s="1"/>
  <c r="Q39" i="5"/>
  <c r="AA39" i="5" s="1"/>
  <c r="Q38" i="5"/>
  <c r="AA38" i="5" s="1"/>
  <c r="Q49" i="5"/>
  <c r="AA49" i="5" s="1"/>
  <c r="Q47" i="5"/>
  <c r="AA47" i="5" s="1"/>
  <c r="Q44" i="5"/>
  <c r="AA44" i="5" s="1"/>
  <c r="Q56" i="5"/>
  <c r="AA56" i="5" s="1"/>
  <c r="Q36" i="5"/>
  <c r="AA36" i="5" s="1"/>
  <c r="Q45" i="5"/>
  <c r="AA45" i="5" s="1"/>
  <c r="Q54" i="5"/>
  <c r="AA54" i="5" s="1"/>
  <c r="W46" i="4" l="1"/>
  <c r="Y46" i="4" s="1"/>
  <c r="W43" i="4"/>
  <c r="Y43" i="4" s="1"/>
  <c r="W41" i="4"/>
  <c r="Y41" i="4" s="1"/>
  <c r="W44" i="4"/>
  <c r="W42" i="4"/>
  <c r="Y42" i="4" s="1"/>
  <c r="W45" i="4"/>
  <c r="Y45" i="4" s="1"/>
  <c r="R16" i="5"/>
  <c r="X15" i="5"/>
  <c r="R22" i="9"/>
  <c r="X21" i="9"/>
  <c r="R21" i="8"/>
  <c r="X20" i="8"/>
  <c r="AA33" i="5"/>
  <c r="AB33" i="5" s="1"/>
  <c r="AB34" i="5" s="1"/>
  <c r="AB35" i="5" s="1"/>
  <c r="AB36" i="5" s="1"/>
  <c r="AB37" i="5" s="1"/>
  <c r="AB38" i="5" s="1"/>
  <c r="AB39" i="5" s="1"/>
  <c r="AB40" i="5" s="1"/>
  <c r="AB41" i="5" s="1"/>
  <c r="AB42" i="5" s="1"/>
  <c r="AB43" i="5" s="1"/>
  <c r="AB44" i="5" s="1"/>
  <c r="AB45" i="5" s="1"/>
  <c r="AB46" i="5" s="1"/>
  <c r="AB47" i="5" s="1"/>
  <c r="AB48" i="5" s="1"/>
  <c r="AB49" i="5" s="1"/>
  <c r="AB50" i="5" s="1"/>
  <c r="AB51" i="5" s="1"/>
  <c r="AB52" i="5" s="1"/>
  <c r="AB53" i="5" s="1"/>
  <c r="AB54" i="5" s="1"/>
  <c r="AB55" i="5" s="1"/>
  <c r="AB56" i="5" s="1"/>
  <c r="AB57" i="5" s="1"/>
  <c r="AB58" i="5" s="1"/>
  <c r="AB59" i="5" s="1"/>
  <c r="AB60" i="5" s="1"/>
  <c r="AB61" i="5" s="1"/>
  <c r="W48" i="4" l="1"/>
  <c r="Y44" i="4"/>
  <c r="R17" i="5"/>
  <c r="X16" i="5"/>
  <c r="R23" i="9"/>
  <c r="X22" i="9"/>
  <c r="R22" i="8"/>
  <c r="X21" i="8"/>
  <c r="AB62" i="5"/>
  <c r="AB63" i="5" s="1"/>
  <c r="AB64" i="5" s="1"/>
  <c r="AB65" i="5" s="1"/>
  <c r="AB66" i="5" s="1"/>
  <c r="AB67" i="5" s="1"/>
  <c r="AB68" i="5" s="1"/>
  <c r="AB69" i="5" s="1"/>
  <c r="AB70" i="5" s="1"/>
  <c r="AB71" i="5" s="1"/>
  <c r="AB72" i="5" s="1"/>
  <c r="AB73" i="5" s="1"/>
  <c r="AB74" i="5" s="1"/>
  <c r="AB75" i="5" s="1"/>
  <c r="AB76" i="5" s="1"/>
  <c r="AB77" i="5" s="1"/>
  <c r="AB78" i="5" s="1"/>
  <c r="AB79" i="5" s="1"/>
  <c r="AD79" i="5" s="1"/>
  <c r="AD43" i="5"/>
  <c r="R18" i="5" l="1"/>
  <c r="X17" i="5"/>
  <c r="R24" i="9"/>
  <c r="X23" i="9"/>
  <c r="R23" i="8"/>
  <c r="X22" i="8"/>
  <c r="AD67" i="5"/>
  <c r="AD55" i="5"/>
  <c r="R19" i="5" l="1"/>
  <c r="X18" i="5"/>
  <c r="R25" i="9"/>
  <c r="X24" i="9"/>
  <c r="R24" i="8"/>
  <c r="X23" i="8"/>
  <c r="AD80" i="5"/>
  <c r="AD82" i="5" s="1"/>
  <c r="V56" i="5"/>
  <c r="V57" i="5" s="1"/>
  <c r="V58" i="5" s="1"/>
  <c r="V59" i="5" s="1"/>
  <c r="V60" i="5" s="1"/>
  <c r="V61" i="5" s="1"/>
  <c r="V62" i="5" s="1"/>
  <c r="V63" i="5" s="1"/>
  <c r="V64" i="5" s="1"/>
  <c r="V65" i="5" s="1"/>
  <c r="V66" i="5" s="1"/>
  <c r="V67" i="5" s="1"/>
  <c r="I48" i="4"/>
  <c r="R20" i="5" l="1"/>
  <c r="X19" i="5"/>
  <c r="R26" i="9"/>
  <c r="X25" i="9"/>
  <c r="R25" i="8"/>
  <c r="X24" i="8"/>
  <c r="V68" i="5"/>
  <c r="V69" i="5" s="1"/>
  <c r="V70" i="5" s="1"/>
  <c r="V71" i="5" s="1"/>
  <c r="V72" i="5" s="1"/>
  <c r="V73" i="5" s="1"/>
  <c r="V74" i="5" s="1"/>
  <c r="V75" i="5" s="1"/>
  <c r="V76" i="5" s="1"/>
  <c r="V77" i="5" s="1"/>
  <c r="V78" i="5" s="1"/>
  <c r="V79" i="5" s="1"/>
  <c r="W72" i="4" s="1"/>
  <c r="U72" i="4"/>
  <c r="M72" i="4" l="1"/>
  <c r="W71" i="4"/>
  <c r="W68" i="4"/>
  <c r="W66" i="4"/>
  <c r="W67" i="4"/>
  <c r="W69" i="4"/>
  <c r="W70" i="4"/>
  <c r="R21" i="5"/>
  <c r="X20" i="5"/>
  <c r="R27" i="9"/>
  <c r="X26" i="9"/>
  <c r="R26" i="8"/>
  <c r="X25" i="8"/>
  <c r="U71" i="4"/>
  <c r="U69" i="4"/>
  <c r="U66" i="4"/>
  <c r="U70" i="4"/>
  <c r="U67" i="4"/>
  <c r="U68" i="4"/>
  <c r="L72" i="4"/>
  <c r="L74" i="4" s="1"/>
  <c r="Y67" i="4" l="1"/>
  <c r="Y69" i="4"/>
  <c r="Y66" i="4"/>
  <c r="W73" i="4"/>
  <c r="Y70" i="4"/>
  <c r="Y68" i="4"/>
  <c r="Y71" i="4"/>
  <c r="U73" i="4"/>
  <c r="R22" i="5"/>
  <c r="X21" i="5"/>
  <c r="R28" i="9"/>
  <c r="X27" i="9"/>
  <c r="R27" i="8"/>
  <c r="X26" i="8"/>
  <c r="L66" i="4"/>
  <c r="L71" i="4"/>
  <c r="L70" i="4"/>
  <c r="L67" i="4"/>
  <c r="L69" i="4"/>
  <c r="L68" i="4"/>
  <c r="L45" i="4"/>
  <c r="Z45" i="4" s="1"/>
  <c r="L43" i="4"/>
  <c r="Z43" i="4" s="1"/>
  <c r="L41" i="4"/>
  <c r="Z41" i="4" s="1"/>
  <c r="L42" i="4"/>
  <c r="Z42" i="4" s="1"/>
  <c r="L44" i="4"/>
  <c r="Z44" i="4" s="1"/>
  <c r="L46" i="4"/>
  <c r="Z46" i="4" s="1"/>
  <c r="L21" i="4"/>
  <c r="Z21" i="4" s="1"/>
  <c r="L20" i="4"/>
  <c r="Z20" i="4" s="1"/>
  <c r="L17" i="4"/>
  <c r="Z17" i="4" s="1"/>
  <c r="L18" i="4"/>
  <c r="Z18" i="4" s="1"/>
  <c r="L19" i="4"/>
  <c r="Z19" i="4" s="1"/>
  <c r="Z67" i="4" l="1"/>
  <c r="Z16" i="4"/>
  <c r="L23" i="4"/>
  <c r="Z70" i="4"/>
  <c r="Z69" i="4"/>
  <c r="Z71" i="4"/>
  <c r="Z66" i="4"/>
  <c r="Z68" i="4"/>
  <c r="R23" i="5"/>
  <c r="X22" i="5"/>
  <c r="R29" i="9"/>
  <c r="X28" i="9"/>
  <c r="R28" i="8"/>
  <c r="X27" i="8"/>
  <c r="L73" i="4"/>
  <c r="L48" i="4"/>
  <c r="R24" i="5" l="1"/>
  <c r="X23" i="5"/>
  <c r="R30" i="9"/>
  <c r="X29" i="9"/>
  <c r="R29" i="8"/>
  <c r="X28" i="8"/>
  <c r="R25" i="5" l="1"/>
  <c r="X24" i="5"/>
  <c r="R31" i="9"/>
  <c r="X30" i="9"/>
  <c r="R30" i="8"/>
  <c r="X29" i="8"/>
  <c r="R26" i="5" l="1"/>
  <c r="X25" i="5"/>
  <c r="X31" i="9"/>
  <c r="R32" i="9"/>
  <c r="N22" i="4"/>
  <c r="R31" i="8"/>
  <c r="X30" i="8"/>
  <c r="R27" i="5" l="1"/>
  <c r="X26" i="5"/>
  <c r="R33" i="9"/>
  <c r="X32" i="9"/>
  <c r="N12" i="4"/>
  <c r="N11" i="4"/>
  <c r="N14" i="4"/>
  <c r="O25" i="4"/>
  <c r="N13" i="4"/>
  <c r="N15" i="4"/>
  <c r="X31" i="8"/>
  <c r="R32" i="8"/>
  <c r="N47" i="4"/>
  <c r="R28" i="5" l="1"/>
  <c r="X27" i="5"/>
  <c r="N23" i="4"/>
  <c r="R34" i="9"/>
  <c r="X33" i="9"/>
  <c r="N39" i="4"/>
  <c r="N40" i="4"/>
  <c r="O50" i="4"/>
  <c r="N36" i="4"/>
  <c r="N37" i="4"/>
  <c r="N38" i="4"/>
  <c r="R33" i="8"/>
  <c r="X32" i="8"/>
  <c r="N48" i="4" l="1"/>
  <c r="R29" i="5"/>
  <c r="X28" i="5"/>
  <c r="R35" i="9"/>
  <c r="X34" i="9"/>
  <c r="R34" i="8"/>
  <c r="X33" i="8"/>
  <c r="R30" i="5" l="1"/>
  <c r="X29" i="5"/>
  <c r="R36" i="9"/>
  <c r="X35" i="9"/>
  <c r="R35" i="8"/>
  <c r="X34" i="8"/>
  <c r="R31" i="5" l="1"/>
  <c r="X30" i="5"/>
  <c r="R37" i="9"/>
  <c r="X36" i="9"/>
  <c r="R36" i="8"/>
  <c r="X35" i="8"/>
  <c r="X31" i="5" l="1"/>
  <c r="R32" i="5"/>
  <c r="N72" i="4"/>
  <c r="R38" i="9"/>
  <c r="X37" i="9"/>
  <c r="R37" i="8"/>
  <c r="X36" i="8"/>
  <c r="N61" i="4" l="1"/>
  <c r="N64" i="4"/>
  <c r="N62" i="4"/>
  <c r="O75" i="4"/>
  <c r="N63" i="4"/>
  <c r="N65" i="4"/>
  <c r="X32" i="5"/>
  <c r="R33" i="5"/>
  <c r="R39" i="9"/>
  <c r="X38" i="9"/>
  <c r="R38" i="8"/>
  <c r="X37" i="8"/>
  <c r="N73" i="4" l="1"/>
  <c r="R34" i="5"/>
  <c r="X33" i="5"/>
  <c r="R40" i="9"/>
  <c r="X39" i="9"/>
  <c r="R39" i="8"/>
  <c r="X38" i="8"/>
  <c r="R35" i="5" l="1"/>
  <c r="X34" i="5"/>
  <c r="R41" i="9"/>
  <c r="X40" i="9"/>
  <c r="R40" i="8"/>
  <c r="X39" i="8"/>
  <c r="R36" i="5" l="1"/>
  <c r="X35" i="5"/>
  <c r="R42" i="9"/>
  <c r="X41" i="9"/>
  <c r="R41" i="8"/>
  <c r="X40" i="8"/>
  <c r="R37" i="5" l="1"/>
  <c r="X36" i="5"/>
  <c r="R43" i="9"/>
  <c r="X42" i="9"/>
  <c r="R42" i="8"/>
  <c r="X41" i="8"/>
  <c r="R38" i="5" l="1"/>
  <c r="X37" i="5"/>
  <c r="X43" i="9"/>
  <c r="R44" i="9"/>
  <c r="P22" i="4"/>
  <c r="R43" i="8"/>
  <c r="X42" i="8"/>
  <c r="R39" i="5" l="1"/>
  <c r="X38" i="5"/>
  <c r="P15" i="4"/>
  <c r="Q25" i="4"/>
  <c r="P14" i="4"/>
  <c r="P11" i="4"/>
  <c r="P12" i="4"/>
  <c r="P13" i="4"/>
  <c r="R45" i="9"/>
  <c r="X44" i="9"/>
  <c r="X43" i="8"/>
  <c r="R44" i="8"/>
  <c r="P47" i="4"/>
  <c r="P23" i="4" l="1"/>
  <c r="R40" i="5"/>
  <c r="X39" i="5"/>
  <c r="R46" i="9"/>
  <c r="X45" i="9"/>
  <c r="R45" i="8"/>
  <c r="X44" i="8"/>
  <c r="Q50" i="4"/>
  <c r="P37" i="4"/>
  <c r="P36" i="4"/>
  <c r="P40" i="4"/>
  <c r="P38" i="4"/>
  <c r="P39" i="4"/>
  <c r="P48" i="4" l="1"/>
  <c r="R41" i="5"/>
  <c r="X40" i="5"/>
  <c r="R47" i="9"/>
  <c r="X46" i="9"/>
  <c r="R46" i="8"/>
  <c r="X45" i="8"/>
  <c r="R42" i="5" l="1"/>
  <c r="X41" i="5"/>
  <c r="R48" i="9"/>
  <c r="X47" i="9"/>
  <c r="R47" i="8"/>
  <c r="X46" i="8"/>
  <c r="R43" i="5" l="1"/>
  <c r="X42" i="5"/>
  <c r="R49" i="9"/>
  <c r="X48" i="9"/>
  <c r="R48" i="8"/>
  <c r="X47" i="8"/>
  <c r="X43" i="5" l="1"/>
  <c r="R44" i="5"/>
  <c r="P72" i="4"/>
  <c r="R50" i="9"/>
  <c r="X49" i="9"/>
  <c r="R49" i="8"/>
  <c r="X48" i="8"/>
  <c r="Q75" i="4" l="1"/>
  <c r="P63" i="4"/>
  <c r="P64" i="4"/>
  <c r="P65" i="4"/>
  <c r="P61" i="4"/>
  <c r="P62" i="4"/>
  <c r="X44" i="5"/>
  <c r="R45" i="5"/>
  <c r="R51" i="9"/>
  <c r="X50" i="9"/>
  <c r="R50" i="8"/>
  <c r="X49" i="8"/>
  <c r="P73" i="4" l="1"/>
  <c r="R46" i="5"/>
  <c r="X45" i="5"/>
  <c r="R52" i="9"/>
  <c r="X51" i="9"/>
  <c r="R51" i="8"/>
  <c r="X50" i="8"/>
  <c r="R47" i="5" l="1"/>
  <c r="X46" i="5"/>
  <c r="R53" i="9"/>
  <c r="X52" i="9"/>
  <c r="R52" i="8"/>
  <c r="X51" i="8"/>
  <c r="R48" i="5" l="1"/>
  <c r="X47" i="5"/>
  <c r="R54" i="9"/>
  <c r="X53" i="9"/>
  <c r="R53" i="8"/>
  <c r="X52" i="8"/>
  <c r="R49" i="5" l="1"/>
  <c r="X48" i="5"/>
  <c r="R55" i="9"/>
  <c r="X54" i="9"/>
  <c r="R54" i="8"/>
  <c r="X53" i="8"/>
  <c r="X49" i="5" l="1"/>
  <c r="R50" i="5"/>
  <c r="X55" i="9"/>
  <c r="R22" i="4"/>
  <c r="R56" i="9"/>
  <c r="R55" i="8"/>
  <c r="X54" i="8"/>
  <c r="X50" i="5" l="1"/>
  <c r="R51" i="5"/>
  <c r="R11" i="4"/>
  <c r="R14" i="4"/>
  <c r="R12" i="4"/>
  <c r="R15" i="4"/>
  <c r="S25" i="4"/>
  <c r="R13" i="4"/>
  <c r="R57" i="9"/>
  <c r="X56" i="9"/>
  <c r="X55" i="8"/>
  <c r="R47" i="4"/>
  <c r="R56" i="8"/>
  <c r="R23" i="4" l="1"/>
  <c r="R52" i="5"/>
  <c r="X51" i="5"/>
  <c r="R58" i="9"/>
  <c r="X57" i="9"/>
  <c r="R57" i="8"/>
  <c r="X56" i="8"/>
  <c r="R36" i="4"/>
  <c r="R38" i="4"/>
  <c r="R40" i="4"/>
  <c r="R37" i="4"/>
  <c r="R39" i="4"/>
  <c r="S50" i="4"/>
  <c r="R48" i="4" l="1"/>
  <c r="X52" i="5"/>
  <c r="R53" i="5"/>
  <c r="R59" i="9"/>
  <c r="X58" i="9"/>
  <c r="R58" i="8"/>
  <c r="X57" i="8"/>
  <c r="R54" i="5" l="1"/>
  <c r="X53" i="5"/>
  <c r="R60" i="9"/>
  <c r="X59" i="9"/>
  <c r="R59" i="8"/>
  <c r="X58" i="8"/>
  <c r="X54" i="5" l="1"/>
  <c r="R55" i="5"/>
  <c r="R61" i="9"/>
  <c r="X60" i="9"/>
  <c r="R60" i="8"/>
  <c r="X59" i="8"/>
  <c r="X55" i="5" l="1"/>
  <c r="R56" i="5"/>
  <c r="R72" i="4"/>
  <c r="R62" i="9"/>
  <c r="X61" i="9"/>
  <c r="R61" i="8"/>
  <c r="X60" i="8"/>
  <c r="R65" i="4" l="1"/>
  <c r="R61" i="4"/>
  <c r="R64" i="4"/>
  <c r="R63" i="4"/>
  <c r="R62" i="4"/>
  <c r="S75" i="4"/>
  <c r="R57" i="5"/>
  <c r="X56" i="5"/>
  <c r="R63" i="9"/>
  <c r="X62" i="9"/>
  <c r="R62" i="8"/>
  <c r="X61" i="8"/>
  <c r="R73" i="4" l="1"/>
  <c r="R58" i="5"/>
  <c r="X57" i="5"/>
  <c r="R64" i="9"/>
  <c r="X63" i="9"/>
  <c r="R63" i="8"/>
  <c r="X62" i="8"/>
  <c r="X58" i="5" l="1"/>
  <c r="R59" i="5"/>
  <c r="R65" i="9"/>
  <c r="X64" i="9"/>
  <c r="R64" i="8"/>
  <c r="X63" i="8"/>
  <c r="R60" i="5" l="1"/>
  <c r="X59" i="5"/>
  <c r="R66" i="9"/>
  <c r="X65" i="9"/>
  <c r="R65" i="8"/>
  <c r="X64" i="8"/>
  <c r="R61" i="5" l="1"/>
  <c r="X60" i="5"/>
  <c r="R67" i="9"/>
  <c r="X66" i="9"/>
  <c r="R66" i="8"/>
  <c r="X65" i="8"/>
  <c r="X61" i="5" l="1"/>
  <c r="R62" i="5"/>
  <c r="X67" i="9"/>
  <c r="T22" i="4"/>
  <c r="R68" i="9"/>
  <c r="R67" i="8"/>
  <c r="X66" i="8"/>
  <c r="X62" i="5" l="1"/>
  <c r="R63" i="5"/>
  <c r="R69" i="9"/>
  <c r="R70" i="9" s="1"/>
  <c r="X68" i="9"/>
  <c r="T13" i="4"/>
  <c r="T14" i="4"/>
  <c r="U25" i="4"/>
  <c r="T15" i="4"/>
  <c r="T12" i="4"/>
  <c r="T11" i="4"/>
  <c r="X67" i="8"/>
  <c r="R68" i="8"/>
  <c r="T47" i="4"/>
  <c r="R71" i="9" l="1"/>
  <c r="X70" i="9"/>
  <c r="T23" i="4"/>
  <c r="R64" i="5"/>
  <c r="X63" i="5"/>
  <c r="X69" i="9"/>
  <c r="R69" i="8"/>
  <c r="R70" i="8" s="1"/>
  <c r="X68" i="8"/>
  <c r="T39" i="4"/>
  <c r="T36" i="4"/>
  <c r="U50" i="4"/>
  <c r="T40" i="4"/>
  <c r="T38" i="4"/>
  <c r="T37" i="4"/>
  <c r="R71" i="8" l="1"/>
  <c r="X70" i="8"/>
  <c r="X71" i="9"/>
  <c r="R72" i="9"/>
  <c r="T48" i="4"/>
  <c r="R65" i="5"/>
  <c r="X64" i="5"/>
  <c r="X69" i="8"/>
  <c r="X72" i="9" l="1"/>
  <c r="R73" i="9"/>
  <c r="R72" i="8"/>
  <c r="X71" i="8"/>
  <c r="X65" i="5"/>
  <c r="R66" i="5"/>
  <c r="R73" i="8" l="1"/>
  <c r="X72" i="8"/>
  <c r="X73" i="9"/>
  <c r="R74" i="9"/>
  <c r="X66" i="5"/>
  <c r="R67" i="5"/>
  <c r="R74" i="8" l="1"/>
  <c r="X73" i="8"/>
  <c r="X74" i="9"/>
  <c r="R75" i="9"/>
  <c r="R68" i="5"/>
  <c r="X67" i="5"/>
  <c r="T72" i="4"/>
  <c r="R76" i="9" l="1"/>
  <c r="X75" i="9"/>
  <c r="R75" i="8"/>
  <c r="X74" i="8"/>
  <c r="T64" i="4"/>
  <c r="T63" i="4"/>
  <c r="T65" i="4"/>
  <c r="U75" i="4"/>
  <c r="T61" i="4"/>
  <c r="T62" i="4"/>
  <c r="R69" i="5"/>
  <c r="X68" i="5"/>
  <c r="R76" i="8" l="1"/>
  <c r="X75" i="8"/>
  <c r="X76" i="9"/>
  <c r="R77" i="9"/>
  <c r="R70" i="5"/>
  <c r="T73" i="4"/>
  <c r="X69" i="5"/>
  <c r="X77" i="9" l="1"/>
  <c r="R78" i="9"/>
  <c r="R77" i="8"/>
  <c r="X76" i="8"/>
  <c r="X70" i="5"/>
  <c r="R71" i="5"/>
  <c r="R78" i="8" l="1"/>
  <c r="X77" i="8"/>
  <c r="R79" i="9"/>
  <c r="X78" i="9"/>
  <c r="X71" i="5"/>
  <c r="R72" i="5"/>
  <c r="X79" i="9" l="1"/>
  <c r="K22" i="4"/>
  <c r="K24" i="4" s="1"/>
  <c r="V22" i="4"/>
  <c r="M23" i="4" s="1"/>
  <c r="X78" i="8"/>
  <c r="R79" i="8"/>
  <c r="X72" i="5"/>
  <c r="R73" i="5"/>
  <c r="X79" i="8" l="1"/>
  <c r="K47" i="4"/>
  <c r="K49" i="4" s="1"/>
  <c r="V47" i="4"/>
  <c r="M48" i="4" s="1"/>
  <c r="W25" i="4"/>
  <c r="Y25" i="4" s="1"/>
  <c r="V11" i="4"/>
  <c r="Y11" i="4" s="1"/>
  <c r="V14" i="4"/>
  <c r="Y14" i="4" s="1"/>
  <c r="V12" i="4"/>
  <c r="Y12" i="4" s="1"/>
  <c r="V13" i="4"/>
  <c r="Y13" i="4" s="1"/>
  <c r="V15" i="4"/>
  <c r="Y15" i="4" s="1"/>
  <c r="X73" i="5"/>
  <c r="R74" i="5"/>
  <c r="Y22" i="4" l="1"/>
  <c r="V23" i="4"/>
  <c r="V38" i="4"/>
  <c r="Y38" i="4" s="1"/>
  <c r="W50" i="4"/>
  <c r="Y50" i="4" s="1"/>
  <c r="V36" i="4"/>
  <c r="Y36" i="4" s="1"/>
  <c r="V37" i="4"/>
  <c r="V39" i="4"/>
  <c r="Y39" i="4" s="1"/>
  <c r="V40" i="4"/>
  <c r="Y40" i="4" s="1"/>
  <c r="X74" i="5"/>
  <c r="R75" i="5"/>
  <c r="V48" i="4" l="1"/>
  <c r="Y37" i="4"/>
  <c r="Y47" i="4" s="1"/>
  <c r="X75" i="5"/>
  <c r="R76" i="5"/>
  <c r="X76" i="5" l="1"/>
  <c r="R77" i="5"/>
  <c r="X77" i="5" l="1"/>
  <c r="R78" i="5"/>
  <c r="X78" i="5" l="1"/>
  <c r="R79" i="5"/>
  <c r="V72" i="4" s="1"/>
  <c r="M73" i="4" s="1"/>
  <c r="V62" i="4" l="1"/>
  <c r="Y62" i="4" s="1"/>
  <c r="V63" i="4"/>
  <c r="Y63" i="4" s="1"/>
  <c r="V64" i="4"/>
  <c r="Y64" i="4" s="1"/>
  <c r="W75" i="4"/>
  <c r="Y75" i="4" s="1"/>
  <c r="V61" i="4"/>
  <c r="Y61" i="4" s="1"/>
  <c r="V65" i="4"/>
  <c r="Y65" i="4" s="1"/>
  <c r="X79" i="5"/>
  <c r="K72" i="4"/>
  <c r="K74" i="4" l="1"/>
  <c r="V73" i="4"/>
  <c r="Y72" i="4"/>
  <c r="K15" i="4"/>
  <c r="Z15" i="4" s="1"/>
  <c r="K13" i="4"/>
  <c r="Z13" i="4" s="1"/>
  <c r="K12" i="4"/>
  <c r="Z12" i="4" s="1"/>
  <c r="L25" i="4"/>
  <c r="K14" i="4"/>
  <c r="Z14" i="4" s="1"/>
  <c r="K11" i="4"/>
  <c r="Z11" i="4" s="1"/>
  <c r="K36" i="4"/>
  <c r="Z36" i="4" s="1"/>
  <c r="K40" i="4"/>
  <c r="Z40" i="4" s="1"/>
  <c r="K37" i="4"/>
  <c r="Z37" i="4" s="1"/>
  <c r="L50" i="4"/>
  <c r="K38" i="4"/>
  <c r="Z38" i="4" s="1"/>
  <c r="K39" i="4"/>
  <c r="Z39" i="4" s="1"/>
  <c r="K62" i="4"/>
  <c r="Z62" i="4" s="1"/>
  <c r="K64" i="4"/>
  <c r="Z64" i="4" s="1"/>
  <c r="L75" i="4"/>
  <c r="M75" i="4" s="1"/>
  <c r="K65" i="4"/>
  <c r="Z65" i="4" s="1"/>
  <c r="K63" i="4"/>
  <c r="Z63" i="4" s="1"/>
  <c r="K61" i="4"/>
  <c r="Z61" i="4" s="1"/>
  <c r="Z47" i="4" l="1"/>
  <c r="M50" i="4"/>
  <c r="K73" i="4"/>
  <c r="Z22" i="4"/>
  <c r="M25" i="4"/>
  <c r="Z72" i="4"/>
  <c r="K23" i="4"/>
  <c r="K48" i="4"/>
</calcChain>
</file>

<file path=xl/sharedStrings.xml><?xml version="1.0" encoding="utf-8"?>
<sst xmlns="http://schemas.openxmlformats.org/spreadsheetml/2006/main" count="457" uniqueCount="88">
  <si>
    <t>Avg. meters per month - all persons</t>
  </si>
  <si>
    <t>AMI/MDMS</t>
  </si>
  <si>
    <t>Meter Size</t>
  </si>
  <si>
    <t>Est'd Qty</t>
  </si>
  <si>
    <t>Vendor</t>
  </si>
  <si>
    <t>SAWS</t>
  </si>
  <si>
    <t>Phase 3 - FSWD</t>
  </si>
  <si>
    <t>5/8"</t>
  </si>
  <si>
    <t>3/4"</t>
  </si>
  <si>
    <t>1"</t>
  </si>
  <si>
    <t>1-1/2"</t>
  </si>
  <si>
    <t>2"</t>
  </si>
  <si>
    <t>3"</t>
  </si>
  <si>
    <t>4"</t>
  </si>
  <si>
    <t>Other</t>
  </si>
  <si>
    <t>Totals</t>
  </si>
  <si>
    <t>(cont'd)</t>
  </si>
  <si>
    <t>Mo-Yr</t>
  </si>
  <si>
    <t>note 3</t>
  </si>
  <si>
    <t>THESE METER COUNTS ARE BASED ON BEST INFORMATION CURRENTLY AVAILABLE.</t>
  </si>
  <si>
    <t>6"</t>
  </si>
  <si>
    <t>8"</t>
  </si>
  <si>
    <t>10"</t>
  </si>
  <si>
    <t>Cumulative meters - all persons</t>
  </si>
  <si>
    <t>5/8 - 2" Meters Only</t>
  </si>
  <si>
    <t>Total Avg. meters per month - all persons</t>
  </si>
  <si>
    <t>Cumulative Total meters - all persons</t>
  </si>
  <si>
    <r>
      <t xml:space="preserve">Avg. meters </t>
    </r>
    <r>
      <rPr>
        <b/>
        <u/>
        <sz val="11"/>
        <color rgb="FFFF0000"/>
        <rFont val="Calibri"/>
        <family val="2"/>
        <scheme val="minor"/>
      </rPr>
      <t>per day</t>
    </r>
    <r>
      <rPr>
        <b/>
        <sz val="11"/>
        <color theme="1"/>
        <rFont val="Calibri"/>
        <family val="2"/>
        <scheme val="minor"/>
      </rPr>
      <t xml:space="preserve"> - 
all persons</t>
    </r>
  </si>
  <si>
    <r>
      <t xml:space="preserve">Total Avg. meters </t>
    </r>
    <r>
      <rPr>
        <b/>
        <u/>
        <sz val="11"/>
        <color rgb="FFFF0000"/>
        <rFont val="Calibri"/>
        <family val="2"/>
        <scheme val="minor"/>
      </rPr>
      <t>per day</t>
    </r>
    <r>
      <rPr>
        <b/>
        <sz val="11"/>
        <color theme="1"/>
        <rFont val="Calibri"/>
        <family val="2"/>
        <scheme val="minor"/>
      </rPr>
      <t xml:space="preserve"> - all persons</t>
    </r>
  </si>
  <si>
    <t>FSWD Deploy- ment
Mo. #</t>
  </si>
  <si>
    <t>Vendor Deploy- ment
Mo. #</t>
  </si>
  <si>
    <t>5/8 - 10" Meters</t>
  </si>
  <si>
    <t>Full System Wide Deployment</t>
  </si>
  <si>
    <t>Estimated Avg 
Installers
 per day</t>
  </si>
  <si>
    <t>Appendix 6 - SAWS ConnectH2O AMI Water Deployment Plan</t>
  </si>
  <si>
    <t>Meters</t>
  </si>
  <si>
    <t>ALL</t>
  </si>
  <si>
    <t>5/8 - 2"</t>
  </si>
  <si>
    <t>3" - 10"</t>
  </si>
  <si>
    <t>THESE NUMBERS ARE, HOWEVER, SUBJECT TO VARIATION AND CHANGE.</t>
  </si>
  <si>
    <t>Installs</t>
  </si>
  <si>
    <t>%'s</t>
  </si>
  <si>
    <t>5/8 - 2" Meters</t>
  </si>
  <si>
    <t>SAWS Installs - Planned</t>
  </si>
  <si>
    <t>TOTAL - ALL Installers - Planned</t>
  </si>
  <si>
    <t>Installs by Others - Actuals</t>
  </si>
  <si>
    <t>Qty Installs</t>
  </si>
  <si>
    <t>by Year</t>
  </si>
  <si>
    <r>
      <t xml:space="preserve">[Project Only; </t>
    </r>
    <r>
      <rPr>
        <b/>
        <u/>
        <sz val="11"/>
        <color rgb="FFFF0000"/>
        <rFont val="Calibri"/>
        <family val="2"/>
        <scheme val="minor"/>
      </rPr>
      <t>excludes New Bus. &amp; Maint</t>
    </r>
    <r>
      <rPr>
        <b/>
        <sz val="11"/>
        <color rgb="FFFF0000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>]</t>
    </r>
  </si>
  <si>
    <t>3 - 10"</t>
  </si>
  <si>
    <t>Total:</t>
  </si>
  <si>
    <t>Avg. Number of Installers, this Month</t>
  </si>
  <si>
    <t>ESTIMATED INSTALLS BY METER SIZE AND YEAR.</t>
  </si>
  <si>
    <t>5/8 - 10"</t>
  </si>
  <si>
    <t>remaining</t>
  </si>
  <si>
    <t>Set-aside - Reserved</t>
  </si>
  <si>
    <t>Total</t>
  </si>
  <si>
    <t>excludes</t>
  </si>
  <si>
    <r>
      <t xml:space="preserve">Avg. meters per week - </t>
    </r>
    <r>
      <rPr>
        <b/>
        <sz val="11"/>
        <color rgb="FFFF0000"/>
        <rFont val="Calibri"/>
        <family val="2"/>
        <scheme val="minor"/>
      </rPr>
      <t>all Crews</t>
    </r>
  </si>
  <si>
    <r>
      <t xml:space="preserve">Avg. meters per week - </t>
    </r>
    <r>
      <rPr>
        <b/>
        <sz val="11"/>
        <color rgb="FFFF0000"/>
        <rFont val="Calibri"/>
        <family val="2"/>
        <scheme val="minor"/>
      </rPr>
      <t>all Crew</t>
    </r>
  </si>
  <si>
    <t>Total - All Meters</t>
  </si>
  <si>
    <t>SAWS Qty:</t>
  </si>
  <si>
    <t>3" - 10" Meters Only (Note 1)</t>
  </si>
  <si>
    <t>(EPI Contract Total Qty)</t>
  </si>
  <si>
    <t xml:space="preserve">              EPI is at SAWS' Discretion.</t>
  </si>
  <si>
    <t xml:space="preserve">Scenario 1: End 6.30.26: </t>
  </si>
  <si>
    <t xml:space="preserve">Scenario 2: End 12.31.26: </t>
  </si>
  <si>
    <t xml:space="preserve">Scenario 3: End 6.30.27: </t>
  </si>
  <si>
    <r>
      <t>Appendix 6 - SAWS Connect H2O AMI Water Deployment Plan - Scenario</t>
    </r>
    <r>
      <rPr>
        <b/>
        <sz val="22"/>
        <color rgb="FFFF0000"/>
        <rFont val="Calibri"/>
        <family val="2"/>
        <scheme val="minor"/>
      </rPr>
      <t xml:space="preserve"> 1 - End 6.30.2026</t>
    </r>
  </si>
  <si>
    <r>
      <t>Appendix 6 - SAWS Connect H2O AMI Water Deployment Plan - Scenario</t>
    </r>
    <r>
      <rPr>
        <b/>
        <sz val="22"/>
        <color rgb="FFFF0000"/>
        <rFont val="Calibri"/>
        <family val="2"/>
        <scheme val="minor"/>
      </rPr>
      <t xml:space="preserve"> 2 - End 12.31.2026</t>
    </r>
  </si>
  <si>
    <r>
      <t>Appendix 6 - SAWS Connect H2O AMI Water Deployment Plan - Scenario</t>
    </r>
    <r>
      <rPr>
        <b/>
        <sz val="22"/>
        <color rgb="FFFF0000"/>
        <rFont val="Calibri"/>
        <family val="2"/>
        <scheme val="minor"/>
      </rPr>
      <t xml:space="preserve"> 3 - End 6.30.27</t>
    </r>
  </si>
  <si>
    <t>References to Meters herein includes installation of both Meters and their associated EndPoints.</t>
  </si>
  <si>
    <t>Meter Installation Forecast &amp; Projections</t>
  </si>
  <si>
    <t>Note 1: Option to assign these to</t>
  </si>
  <si>
    <t>8</t>
  </si>
  <si>
    <r>
      <t>BASED ON INSTALLATION RUN RATES FROM TAB</t>
    </r>
    <r>
      <rPr>
        <b/>
        <sz val="11"/>
        <color rgb="FFFF0000"/>
        <rFont val="Calibri"/>
        <family val="2"/>
        <scheme val="minor"/>
      </rPr>
      <t xml:space="preserve"> '2 FSWD Scenario 1, End 6.30.26'.</t>
    </r>
  </si>
  <si>
    <r>
      <t>BASED ON INSTALLATION RUN RATES FROM TAB</t>
    </r>
    <r>
      <rPr>
        <b/>
        <sz val="11"/>
        <color rgb="FFFF0000"/>
        <rFont val="Calibri"/>
        <family val="2"/>
        <scheme val="minor"/>
      </rPr>
      <t xml:space="preserve"> '2 FSWD Scenario 2, End 12.31.26'.</t>
    </r>
  </si>
  <si>
    <r>
      <t>BASED ON INSTALLATION RUN RATES FROM TAB</t>
    </r>
    <r>
      <rPr>
        <b/>
        <sz val="11"/>
        <color rgb="FFFF0000"/>
        <rFont val="Calibri"/>
        <family val="2"/>
        <scheme val="minor"/>
      </rPr>
      <t xml:space="preserve"> '2 FSWD Scenario 3, End 6.30.27'.</t>
    </r>
  </si>
  <si>
    <t xml:space="preserve">Appendix 6 - SAWS Connect H2O AMI Water Deployment Plan </t>
  </si>
  <si>
    <t>NO EPI VENDOR DATA ENTRY TO BE PERFORMED ON THIS SHEET.</t>
  </si>
  <si>
    <t>Yellow Cell: EPI Vendor to provide Data.</t>
  </si>
  <si>
    <t>EPI Vendor to Provide its planned # of Field Installers per Field Supervisor.</t>
  </si>
  <si>
    <t>EPI Vendor - New Installs - Planned</t>
  </si>
  <si>
    <t>EPI Vendor - New Installs</t>
  </si>
  <si>
    <t>EPI Vendor Qty Must Be:</t>
  </si>
  <si>
    <t>note 3: These are the estimated quantity of meters that exist &amp; require replacement</t>
  </si>
  <si>
    <t>by EPI/SAWS, plus installation of new AMI communications modules, as of end of 1.31.23.</t>
  </si>
  <si>
    <t>EPI Total Qty Must Be: 433,048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</si>
</sst>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5.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0" fontId="4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3" fontId="1" fillId="2" borderId="34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3" fontId="1" fillId="4" borderId="13" xfId="0" applyNumberFormat="1" applyFont="1" applyFill="1" applyBorder="1" applyAlignment="1">
      <alignment horizontal="center"/>
    </xf>
    <xf numFmtId="3" fontId="1" fillId="4" borderId="26" xfId="0" applyNumberFormat="1" applyFont="1" applyFill="1" applyBorder="1" applyAlignment="1">
      <alignment horizontal="center"/>
    </xf>
    <xf numFmtId="3" fontId="1" fillId="4" borderId="2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2" xfId="0" applyFont="1" applyFill="1" applyBorder="1" applyAlignment="1">
      <alignment horizontal="center"/>
    </xf>
    <xf numFmtId="3" fontId="1" fillId="6" borderId="14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4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4" borderId="29" xfId="0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wrapText="1"/>
    </xf>
    <xf numFmtId="3" fontId="2" fillId="2" borderId="32" xfId="0" applyNumberFormat="1" applyFont="1" applyFill="1" applyBorder="1" applyAlignment="1">
      <alignment horizontal="left"/>
    </xf>
    <xf numFmtId="0" fontId="10" fillId="0" borderId="0" xfId="0" applyFont="1"/>
    <xf numFmtId="0" fontId="10" fillId="10" borderId="33" xfId="0" applyFont="1" applyFill="1" applyBorder="1" applyAlignment="1">
      <alignment horizontal="center"/>
    </xf>
    <xf numFmtId="0" fontId="10" fillId="10" borderId="3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3" fontId="1" fillId="6" borderId="15" xfId="0" applyNumberFormat="1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/>
    </xf>
    <xf numFmtId="3" fontId="1" fillId="4" borderId="43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1" fillId="4" borderId="41" xfId="0" applyNumberFormat="1" applyFont="1" applyFill="1" applyBorder="1" applyAlignment="1">
      <alignment horizontal="center"/>
    </xf>
    <xf numFmtId="3" fontId="1" fillId="4" borderId="42" xfId="0" applyNumberFormat="1" applyFont="1" applyFill="1" applyBorder="1" applyAlignment="1">
      <alignment horizontal="center"/>
    </xf>
    <xf numFmtId="3" fontId="1" fillId="4" borderId="44" xfId="0" applyNumberFormat="1" applyFont="1" applyFill="1" applyBorder="1" applyAlignment="1">
      <alignment horizontal="center"/>
    </xf>
    <xf numFmtId="164" fontId="1" fillId="4" borderId="25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3" fontId="1" fillId="6" borderId="7" xfId="0" applyNumberFormat="1" applyFont="1" applyFill="1" applyBorder="1" applyAlignment="1">
      <alignment horizontal="center" wrapText="1"/>
    </xf>
    <xf numFmtId="3" fontId="1" fillId="4" borderId="12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0" fontId="1" fillId="0" borderId="46" xfId="0" applyFont="1" applyBorder="1"/>
    <xf numFmtId="3" fontId="1" fillId="4" borderId="47" xfId="0" applyNumberFormat="1" applyFont="1" applyFill="1" applyBorder="1" applyAlignment="1">
      <alignment horizontal="center"/>
    </xf>
    <xf numFmtId="0" fontId="3" fillId="0" borderId="46" xfId="0" applyFont="1" applyBorder="1"/>
    <xf numFmtId="0" fontId="1" fillId="0" borderId="36" xfId="0" applyFont="1" applyBorder="1"/>
    <xf numFmtId="10" fontId="1" fillId="0" borderId="48" xfId="0" applyNumberFormat="1" applyFont="1" applyBorder="1" applyAlignment="1">
      <alignment horizontal="center"/>
    </xf>
    <xf numFmtId="10" fontId="1" fillId="0" borderId="4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0" fillId="5" borderId="36" xfId="0" applyFill="1" applyBorder="1"/>
    <xf numFmtId="3" fontId="5" fillId="5" borderId="36" xfId="0" applyNumberFormat="1" applyFont="1" applyFill="1" applyBorder="1" applyAlignment="1">
      <alignment horizontal="center"/>
    </xf>
    <xf numFmtId="0" fontId="0" fillId="5" borderId="51" xfId="0" applyFill="1" applyBorder="1"/>
    <xf numFmtId="0" fontId="0" fillId="8" borderId="3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37" xfId="0" applyFont="1" applyFill="1" applyBorder="1" applyAlignment="1">
      <alignment horizontal="left"/>
    </xf>
    <xf numFmtId="0" fontId="0" fillId="8" borderId="40" xfId="0" applyFill="1" applyBorder="1" applyAlignment="1">
      <alignment horizontal="left"/>
    </xf>
    <xf numFmtId="0" fontId="0" fillId="8" borderId="38" xfId="0" applyFill="1" applyBorder="1" applyAlignment="1">
      <alignment horizontal="left"/>
    </xf>
    <xf numFmtId="10" fontId="1" fillId="0" borderId="5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10" fontId="1" fillId="0" borderId="36" xfId="0" applyNumberFormat="1" applyFont="1" applyBorder="1" applyAlignment="1">
      <alignment horizontal="center"/>
    </xf>
    <xf numFmtId="10" fontId="1" fillId="0" borderId="36" xfId="0" applyNumberFormat="1" applyFont="1" applyBorder="1"/>
    <xf numFmtId="3" fontId="1" fillId="0" borderId="0" xfId="0" applyNumberFormat="1" applyFont="1" applyAlignment="1">
      <alignment horizontal="left"/>
    </xf>
    <xf numFmtId="3" fontId="1" fillId="0" borderId="2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4" borderId="50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3" fontId="5" fillId="9" borderId="50" xfId="0" applyNumberFormat="1" applyFont="1" applyFill="1" applyBorder="1" applyAlignment="1">
      <alignment horizontal="center"/>
    </xf>
    <xf numFmtId="3" fontId="5" fillId="9" borderId="49" xfId="0" applyNumberFormat="1" applyFont="1" applyFill="1" applyBorder="1" applyAlignment="1">
      <alignment horizontal="center"/>
    </xf>
    <xf numFmtId="3" fontId="5" fillId="9" borderId="1" xfId="0" applyNumberFormat="1" applyFont="1" applyFill="1" applyBorder="1" applyAlignment="1">
      <alignment horizontal="center"/>
    </xf>
    <xf numFmtId="3" fontId="5" fillId="9" borderId="51" xfId="0" applyNumberFormat="1" applyFont="1" applyFill="1" applyBorder="1" applyAlignment="1">
      <alignment horizontal="center"/>
    </xf>
    <xf numFmtId="3" fontId="2" fillId="7" borderId="32" xfId="0" applyNumberFormat="1" applyFont="1" applyFill="1" applyBorder="1" applyAlignment="1">
      <alignment horizontal="left"/>
    </xf>
    <xf numFmtId="3" fontId="1" fillId="7" borderId="33" xfId="0" applyNumberFormat="1" applyFont="1" applyFill="1" applyBorder="1" applyAlignment="1">
      <alignment horizontal="center"/>
    </xf>
    <xf numFmtId="3" fontId="1" fillId="7" borderId="34" xfId="0" applyNumberFormat="1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3" fontId="1" fillId="4" borderId="27" xfId="0" applyNumberFormat="1" applyFont="1" applyFill="1" applyBorder="1" applyAlignment="1">
      <alignment horizontal="center"/>
    </xf>
    <xf numFmtId="3" fontId="1" fillId="4" borderId="16" xfId="0" applyNumberFormat="1" applyFont="1" applyFill="1" applyBorder="1" applyAlignment="1">
      <alignment horizontal="center"/>
    </xf>
    <xf numFmtId="3" fontId="1" fillId="4" borderId="17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right"/>
    </xf>
    <xf numFmtId="165" fontId="1" fillId="4" borderId="6" xfId="0" applyNumberFormat="1" applyFont="1" applyFill="1" applyBorder="1" applyAlignment="1">
      <alignment horizontal="right"/>
    </xf>
    <xf numFmtId="165" fontId="1" fillId="4" borderId="13" xfId="0" applyNumberFormat="1" applyFont="1" applyFill="1" applyBorder="1" applyAlignment="1">
      <alignment horizontal="right"/>
    </xf>
    <xf numFmtId="165" fontId="1" fillId="4" borderId="26" xfId="0" applyNumberFormat="1" applyFont="1" applyFill="1" applyBorder="1" applyAlignment="1">
      <alignment horizontal="right"/>
    </xf>
    <xf numFmtId="0" fontId="1" fillId="4" borderId="45" xfId="0" applyFont="1" applyFill="1" applyBorder="1"/>
    <xf numFmtId="0" fontId="1" fillId="4" borderId="46" xfId="0" applyFont="1" applyFill="1" applyBorder="1"/>
    <xf numFmtId="0" fontId="1" fillId="4" borderId="45" xfId="0" applyFont="1" applyFill="1" applyBorder="1" applyAlignment="1">
      <alignment horizontal="center" wrapText="1"/>
    </xf>
    <xf numFmtId="0" fontId="1" fillId="4" borderId="54" xfId="0" applyFont="1" applyFill="1" applyBorder="1" applyAlignment="1">
      <alignment horizontal="center" wrapText="1"/>
    </xf>
    <xf numFmtId="10" fontId="1" fillId="5" borderId="2" xfId="0" applyNumberFormat="1" applyFont="1" applyFill="1" applyBorder="1" applyAlignment="1">
      <alignment horizontal="center"/>
    </xf>
    <xf numFmtId="10" fontId="1" fillId="5" borderId="36" xfId="0" applyNumberFormat="1" applyFont="1" applyFill="1" applyBorder="1" applyAlignment="1">
      <alignment horizontal="center"/>
    </xf>
    <xf numFmtId="10" fontId="1" fillId="5" borderId="50" xfId="0" applyNumberFormat="1" applyFont="1" applyFill="1" applyBorder="1" applyAlignment="1">
      <alignment horizontal="center"/>
    </xf>
    <xf numFmtId="10" fontId="1" fillId="0" borderId="57" xfId="0" applyNumberFormat="1" applyFont="1" applyBorder="1" applyAlignment="1">
      <alignment horizontal="center"/>
    </xf>
    <xf numFmtId="0" fontId="5" fillId="9" borderId="55" xfId="0" applyFont="1" applyFill="1" applyBorder="1" applyAlignment="1">
      <alignment horizontal="right"/>
    </xf>
    <xf numFmtId="3" fontId="5" fillId="9" borderId="56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2" fillId="2" borderId="33" xfId="0" applyNumberFormat="1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2" fillId="11" borderId="32" xfId="0" applyNumberFormat="1" applyFont="1" applyFill="1" applyBorder="1" applyAlignment="1">
      <alignment horizontal="left"/>
    </xf>
    <xf numFmtId="3" fontId="1" fillId="11" borderId="34" xfId="0" applyNumberFormat="1" applyFont="1" applyFill="1" applyBorder="1" applyAlignment="1">
      <alignment horizontal="center"/>
    </xf>
    <xf numFmtId="0" fontId="10" fillId="11" borderId="32" xfId="0" applyFont="1" applyFill="1" applyBorder="1" applyAlignment="1">
      <alignment horizontal="left"/>
    </xf>
    <xf numFmtId="0" fontId="10" fillId="11" borderId="34" xfId="0" applyFont="1" applyFill="1" applyBorder="1" applyAlignment="1">
      <alignment horizontal="center"/>
    </xf>
    <xf numFmtId="3" fontId="2" fillId="10" borderId="32" xfId="0" applyNumberFormat="1" applyFont="1" applyFill="1" applyBorder="1" applyAlignment="1">
      <alignment horizontal="left"/>
    </xf>
    <xf numFmtId="3" fontId="1" fillId="10" borderId="33" xfId="0" applyNumberFormat="1" applyFont="1" applyFill="1" applyBorder="1" applyAlignment="1">
      <alignment horizontal="center"/>
    </xf>
    <xf numFmtId="3" fontId="1" fillId="10" borderId="34" xfId="0" applyNumberFormat="1" applyFont="1" applyFill="1" applyBorder="1" applyAlignment="1">
      <alignment horizontal="center"/>
    </xf>
    <xf numFmtId="3" fontId="10" fillId="10" borderId="33" xfId="0" applyNumberFormat="1" applyFont="1" applyFill="1" applyBorder="1" applyAlignment="1">
      <alignment horizontal="left"/>
    </xf>
    <xf numFmtId="3" fontId="2" fillId="10" borderId="33" xfId="0" applyNumberFormat="1" applyFont="1" applyFill="1" applyBorder="1" applyAlignment="1">
      <alignment horizontal="left"/>
    </xf>
    <xf numFmtId="0" fontId="1" fillId="2" borderId="6" xfId="0" applyFont="1" applyFill="1" applyBorder="1"/>
    <xf numFmtId="0" fontId="1" fillId="0" borderId="30" xfId="0" applyFont="1" applyBorder="1"/>
    <xf numFmtId="0" fontId="1" fillId="0" borderId="58" xfId="0" applyFont="1" applyBorder="1"/>
    <xf numFmtId="0" fontId="1" fillId="0" borderId="59" xfId="0" applyFont="1" applyBorder="1"/>
    <xf numFmtId="3" fontId="1" fillId="2" borderId="7" xfId="0" applyNumberFormat="1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/>
    </xf>
    <xf numFmtId="3" fontId="1" fillId="4" borderId="60" xfId="0" applyNumberFormat="1" applyFont="1" applyFill="1" applyBorder="1" applyAlignment="1">
      <alignment horizontal="center"/>
    </xf>
    <xf numFmtId="3" fontId="1" fillId="4" borderId="61" xfId="0" applyNumberFormat="1" applyFont="1" applyFill="1" applyBorder="1" applyAlignment="1">
      <alignment horizontal="center"/>
    </xf>
    <xf numFmtId="3" fontId="1" fillId="4" borderId="62" xfId="0" applyNumberFormat="1" applyFont="1" applyFill="1" applyBorder="1" applyAlignment="1">
      <alignment horizontal="center"/>
    </xf>
    <xf numFmtId="3" fontId="1" fillId="2" borderId="60" xfId="0" applyNumberFormat="1" applyFont="1" applyFill="1" applyBorder="1" applyAlignment="1">
      <alignment horizontal="center"/>
    </xf>
    <xf numFmtId="3" fontId="1" fillId="2" borderId="62" xfId="0" applyNumberFormat="1" applyFont="1" applyFill="1" applyBorder="1" applyAlignment="1">
      <alignment horizontal="center"/>
    </xf>
    <xf numFmtId="3" fontId="1" fillId="4" borderId="63" xfId="0" applyNumberFormat="1" applyFont="1" applyFill="1" applyBorder="1" applyAlignment="1">
      <alignment horizontal="center"/>
    </xf>
    <xf numFmtId="3" fontId="1" fillId="4" borderId="64" xfId="0" applyNumberFormat="1" applyFont="1" applyFill="1" applyBorder="1" applyAlignment="1">
      <alignment horizontal="center"/>
    </xf>
    <xf numFmtId="0" fontId="3" fillId="0" borderId="45" xfId="0" applyFont="1" applyBorder="1"/>
    <xf numFmtId="0" fontId="3" fillId="2" borderId="14" xfId="0" applyFont="1" applyFill="1" applyBorder="1" applyAlignment="1">
      <alignment horizontal="center" wrapText="1"/>
    </xf>
    <xf numFmtId="3" fontId="10" fillId="2" borderId="33" xfId="0" applyNumberFormat="1" applyFont="1" applyFill="1" applyBorder="1" applyAlignment="1">
      <alignment horizontal="left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3" fontId="2" fillId="12" borderId="0" xfId="0" applyNumberFormat="1" applyFont="1" applyFill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3" fontId="1" fillId="5" borderId="41" xfId="0" applyNumberFormat="1" applyFont="1" applyFill="1" applyBorder="1" applyAlignment="1">
      <alignment horizontal="center"/>
    </xf>
    <xf numFmtId="3" fontId="1" fillId="5" borderId="62" xfId="0" applyNumberFormat="1" applyFont="1" applyFill="1" applyBorder="1" applyAlignment="1">
      <alignment horizontal="center"/>
    </xf>
    <xf numFmtId="3" fontId="1" fillId="5" borderId="61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/>
    </xf>
    <xf numFmtId="3" fontId="1" fillId="5" borderId="44" xfId="0" applyNumberFormat="1" applyFont="1" applyFill="1" applyBorder="1" applyAlignment="1">
      <alignment horizontal="center"/>
    </xf>
    <xf numFmtId="3" fontId="1" fillId="5" borderId="13" xfId="0" applyNumberFormat="1" applyFont="1" applyFill="1" applyBorder="1" applyAlignment="1">
      <alignment horizontal="center"/>
    </xf>
    <xf numFmtId="3" fontId="1" fillId="5" borderId="42" xfId="0" applyNumberFormat="1" applyFont="1" applyFill="1" applyBorder="1" applyAlignment="1">
      <alignment horizontal="center"/>
    </xf>
    <xf numFmtId="3" fontId="1" fillId="5" borderId="10" xfId="0" applyNumberFormat="1" applyFont="1" applyFill="1" applyBorder="1" applyAlignment="1">
      <alignment horizontal="center"/>
    </xf>
    <xf numFmtId="3" fontId="1" fillId="5" borderId="60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3" fontId="1" fillId="5" borderId="12" xfId="0" applyNumberFormat="1" applyFont="1" applyFill="1" applyBorder="1" applyAlignment="1">
      <alignment horizontal="center"/>
    </xf>
    <xf numFmtId="3" fontId="1" fillId="5" borderId="24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  <xf numFmtId="3" fontId="1" fillId="5" borderId="63" xfId="0" applyNumberFormat="1" applyFont="1" applyFill="1" applyBorder="1" applyAlignment="1">
      <alignment horizontal="center"/>
    </xf>
    <xf numFmtId="3" fontId="1" fillId="5" borderId="64" xfId="0" applyNumberFormat="1" applyFont="1" applyFill="1" applyBorder="1" applyAlignment="1">
      <alignment horizontal="center"/>
    </xf>
    <xf numFmtId="3" fontId="1" fillId="5" borderId="65" xfId="0" applyNumberFormat="1" applyFont="1" applyFill="1" applyBorder="1" applyAlignment="1">
      <alignment horizontal="center"/>
    </xf>
    <xf numFmtId="3" fontId="1" fillId="5" borderId="66" xfId="0" applyNumberFormat="1" applyFont="1" applyFill="1" applyBorder="1" applyAlignment="1">
      <alignment horizontal="center"/>
    </xf>
    <xf numFmtId="3" fontId="1" fillId="5" borderId="28" xfId="0" applyNumberFormat="1" applyFont="1" applyFill="1" applyBorder="1" applyAlignment="1">
      <alignment horizontal="center"/>
    </xf>
    <xf numFmtId="3" fontId="1" fillId="5" borderId="17" xfId="0" applyNumberFormat="1" applyFont="1" applyFill="1" applyBorder="1" applyAlignment="1">
      <alignment horizontal="center"/>
    </xf>
    <xf numFmtId="0" fontId="1" fillId="5" borderId="10" xfId="0" applyFont="1" applyFill="1" applyBorder="1"/>
    <xf numFmtId="165" fontId="1" fillId="5" borderId="6" xfId="0" applyNumberFormat="1" applyFont="1" applyFill="1" applyBorder="1" applyAlignment="1">
      <alignment horizontal="right"/>
    </xf>
    <xf numFmtId="0" fontId="3" fillId="5" borderId="3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65" fontId="1" fillId="5" borderId="13" xfId="0" applyNumberFormat="1" applyFont="1" applyFill="1" applyBorder="1" applyAlignment="1">
      <alignment horizontal="right"/>
    </xf>
    <xf numFmtId="0" fontId="3" fillId="5" borderId="31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right"/>
    </xf>
    <xf numFmtId="0" fontId="3" fillId="5" borderId="29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1" fillId="11" borderId="55" xfId="0" applyFont="1" applyFill="1" applyBorder="1"/>
    <xf numFmtId="0" fontId="1" fillId="11" borderId="56" xfId="0" applyFont="1" applyFill="1" applyBorder="1"/>
    <xf numFmtId="0" fontId="1" fillId="13" borderId="55" xfId="0" applyFont="1" applyFill="1" applyBorder="1"/>
    <xf numFmtId="0" fontId="1" fillId="13" borderId="56" xfId="0" applyFont="1" applyFill="1" applyBorder="1"/>
    <xf numFmtId="0" fontId="1" fillId="14" borderId="55" xfId="0" applyFont="1" applyFill="1" applyBorder="1"/>
    <xf numFmtId="0" fontId="1" fillId="14" borderId="56" xfId="0" applyFont="1" applyFill="1" applyBorder="1"/>
    <xf numFmtId="0" fontId="1" fillId="15" borderId="55" xfId="0" applyFont="1" applyFill="1" applyBorder="1"/>
    <xf numFmtId="0" fontId="1" fillId="15" borderId="56" xfId="0" applyFont="1" applyFill="1" applyBorder="1"/>
    <xf numFmtId="0" fontId="1" fillId="9" borderId="1" xfId="0" applyFont="1" applyFill="1" applyBorder="1" applyAlignment="1">
      <alignment horizontal="center"/>
    </xf>
    <xf numFmtId="0" fontId="1" fillId="11" borderId="67" xfId="0" applyFont="1" applyFill="1" applyBorder="1" applyAlignment="1">
      <alignment horizontal="center"/>
    </xf>
    <xf numFmtId="0" fontId="1" fillId="11" borderId="68" xfId="0" applyFont="1" applyFill="1" applyBorder="1" applyAlignment="1">
      <alignment horizontal="center"/>
    </xf>
    <xf numFmtId="0" fontId="1" fillId="13" borderId="67" xfId="0" applyFont="1" applyFill="1" applyBorder="1" applyAlignment="1">
      <alignment horizontal="center"/>
    </xf>
    <xf numFmtId="0" fontId="1" fillId="13" borderId="68" xfId="0" applyFont="1" applyFill="1" applyBorder="1" applyAlignment="1">
      <alignment horizontal="center"/>
    </xf>
    <xf numFmtId="0" fontId="1" fillId="14" borderId="67" xfId="0" applyFont="1" applyFill="1" applyBorder="1" applyAlignment="1">
      <alignment horizontal="center"/>
    </xf>
    <xf numFmtId="0" fontId="1" fillId="14" borderId="68" xfId="0" applyFont="1" applyFill="1" applyBorder="1" applyAlignment="1">
      <alignment horizontal="center"/>
    </xf>
    <xf numFmtId="0" fontId="1" fillId="15" borderId="67" xfId="0" applyFont="1" applyFill="1" applyBorder="1" applyAlignment="1">
      <alignment horizontal="center"/>
    </xf>
    <xf numFmtId="0" fontId="1" fillId="15" borderId="68" xfId="0" applyFont="1" applyFill="1" applyBorder="1" applyAlignment="1">
      <alignment horizontal="center"/>
    </xf>
    <xf numFmtId="0" fontId="1" fillId="11" borderId="69" xfId="0" applyFont="1" applyFill="1" applyBorder="1" applyAlignment="1">
      <alignment horizontal="center"/>
    </xf>
    <xf numFmtId="0" fontId="1" fillId="11" borderId="70" xfId="0" applyFont="1" applyFill="1" applyBorder="1" applyAlignment="1">
      <alignment horizontal="center"/>
    </xf>
    <xf numFmtId="0" fontId="1" fillId="13" borderId="69" xfId="0" applyFont="1" applyFill="1" applyBorder="1" applyAlignment="1">
      <alignment horizontal="center"/>
    </xf>
    <xf numFmtId="0" fontId="1" fillId="13" borderId="70" xfId="0" applyFont="1" applyFill="1" applyBorder="1" applyAlignment="1">
      <alignment horizontal="center"/>
    </xf>
    <xf numFmtId="0" fontId="1" fillId="14" borderId="69" xfId="0" applyFont="1" applyFill="1" applyBorder="1" applyAlignment="1">
      <alignment horizontal="center"/>
    </xf>
    <xf numFmtId="0" fontId="1" fillId="14" borderId="70" xfId="0" applyFont="1" applyFill="1" applyBorder="1" applyAlignment="1">
      <alignment horizontal="center"/>
    </xf>
    <xf numFmtId="0" fontId="1" fillId="15" borderId="69" xfId="0" applyFont="1" applyFill="1" applyBorder="1" applyAlignment="1">
      <alignment horizontal="center"/>
    </xf>
    <xf numFmtId="0" fontId="1" fillId="15" borderId="70" xfId="0" applyFont="1" applyFill="1" applyBorder="1" applyAlignment="1">
      <alignment horizontal="center"/>
    </xf>
    <xf numFmtId="0" fontId="1" fillId="11" borderId="71" xfId="0" applyFont="1" applyFill="1" applyBorder="1" applyAlignment="1">
      <alignment horizontal="center"/>
    </xf>
    <xf numFmtId="0" fontId="1" fillId="11" borderId="72" xfId="0" applyFont="1" applyFill="1" applyBorder="1" applyAlignment="1">
      <alignment horizontal="center"/>
    </xf>
    <xf numFmtId="0" fontId="1" fillId="13" borderId="71" xfId="0" applyFont="1" applyFill="1" applyBorder="1" applyAlignment="1">
      <alignment horizontal="center"/>
    </xf>
    <xf numFmtId="0" fontId="1" fillId="13" borderId="72" xfId="0" applyFont="1" applyFill="1" applyBorder="1" applyAlignment="1">
      <alignment horizontal="center"/>
    </xf>
    <xf numFmtId="0" fontId="1" fillId="14" borderId="71" xfId="0" applyFont="1" applyFill="1" applyBorder="1" applyAlignment="1">
      <alignment horizontal="center"/>
    </xf>
    <xf numFmtId="0" fontId="1" fillId="14" borderId="72" xfId="0" applyFont="1" applyFill="1" applyBorder="1" applyAlignment="1">
      <alignment horizontal="center"/>
    </xf>
    <xf numFmtId="0" fontId="1" fillId="15" borderId="71" xfId="0" applyFont="1" applyFill="1" applyBorder="1" applyAlignment="1">
      <alignment horizontal="center"/>
    </xf>
    <xf numFmtId="0" fontId="1" fillId="15" borderId="72" xfId="0" applyFont="1" applyFill="1" applyBorder="1" applyAlignment="1">
      <alignment horizontal="center"/>
    </xf>
    <xf numFmtId="3" fontId="5" fillId="11" borderId="73" xfId="0" applyNumberFormat="1" applyFont="1" applyFill="1" applyBorder="1" applyAlignment="1">
      <alignment horizontal="center"/>
    </xf>
    <xf numFmtId="3" fontId="5" fillId="5" borderId="70" xfId="0" applyNumberFormat="1" applyFont="1" applyFill="1" applyBorder="1" applyAlignment="1">
      <alignment horizontal="center"/>
    </xf>
    <xf numFmtId="3" fontId="5" fillId="13" borderId="19" xfId="0" applyNumberFormat="1" applyFont="1" applyFill="1" applyBorder="1" applyAlignment="1">
      <alignment horizontal="center"/>
    </xf>
    <xf numFmtId="3" fontId="5" fillId="5" borderId="68" xfId="0" applyNumberFormat="1" applyFont="1" applyFill="1" applyBorder="1" applyAlignment="1">
      <alignment horizontal="center"/>
    </xf>
    <xf numFmtId="3" fontId="5" fillId="14" borderId="19" xfId="0" applyNumberFormat="1" applyFont="1" applyFill="1" applyBorder="1" applyAlignment="1">
      <alignment horizontal="center"/>
    </xf>
    <xf numFmtId="3" fontId="5" fillId="15" borderId="73" xfId="0" applyNumberFormat="1" applyFont="1" applyFill="1" applyBorder="1" applyAlignment="1">
      <alignment horizontal="center"/>
    </xf>
    <xf numFmtId="3" fontId="5" fillId="9" borderId="48" xfId="0" applyNumberFormat="1" applyFont="1" applyFill="1" applyBorder="1" applyAlignment="1">
      <alignment horizontal="center"/>
    </xf>
    <xf numFmtId="3" fontId="5" fillId="13" borderId="73" xfId="0" applyNumberFormat="1" applyFont="1" applyFill="1" applyBorder="1" applyAlignment="1">
      <alignment horizontal="center"/>
    </xf>
    <xf numFmtId="3" fontId="5" fillId="14" borderId="73" xfId="0" applyNumberFormat="1" applyFont="1" applyFill="1" applyBorder="1" applyAlignment="1">
      <alignment horizontal="center"/>
    </xf>
    <xf numFmtId="0" fontId="0" fillId="5" borderId="69" xfId="0" applyFill="1" applyBorder="1"/>
    <xf numFmtId="3" fontId="5" fillId="11" borderId="11" xfId="0" applyNumberFormat="1" applyFont="1" applyFill="1" applyBorder="1" applyAlignment="1">
      <alignment horizontal="center"/>
    </xf>
    <xf numFmtId="3" fontId="5" fillId="13" borderId="11" xfId="0" applyNumberFormat="1" applyFont="1" applyFill="1" applyBorder="1" applyAlignment="1">
      <alignment horizontal="center"/>
    </xf>
    <xf numFmtId="3" fontId="5" fillId="14" borderId="11" xfId="0" applyNumberFormat="1" applyFont="1" applyFill="1" applyBorder="1" applyAlignment="1">
      <alignment horizontal="center"/>
    </xf>
    <xf numFmtId="3" fontId="5" fillId="15" borderId="11" xfId="0" applyNumberFormat="1" applyFont="1" applyFill="1" applyBorder="1" applyAlignment="1">
      <alignment horizontal="center"/>
    </xf>
    <xf numFmtId="3" fontId="5" fillId="11" borderId="23" xfId="0" applyNumberFormat="1" applyFont="1" applyFill="1" applyBorder="1" applyAlignment="1">
      <alignment horizontal="center"/>
    </xf>
    <xf numFmtId="3" fontId="5" fillId="13" borderId="23" xfId="0" applyNumberFormat="1" applyFont="1" applyFill="1" applyBorder="1" applyAlignment="1">
      <alignment horizontal="center"/>
    </xf>
    <xf numFmtId="3" fontId="5" fillId="14" borderId="23" xfId="0" applyNumberFormat="1" applyFont="1" applyFill="1" applyBorder="1" applyAlignment="1">
      <alignment horizontal="center"/>
    </xf>
    <xf numFmtId="3" fontId="5" fillId="15" borderId="23" xfId="0" applyNumberFormat="1" applyFont="1" applyFill="1" applyBorder="1" applyAlignment="1">
      <alignment horizontal="center"/>
    </xf>
    <xf numFmtId="3" fontId="5" fillId="9" borderId="57" xfId="0" applyNumberFormat="1" applyFont="1" applyFill="1" applyBorder="1" applyAlignment="1">
      <alignment horizontal="center"/>
    </xf>
    <xf numFmtId="3" fontId="5" fillId="11" borderId="52" xfId="0" applyNumberFormat="1" applyFont="1" applyFill="1" applyBorder="1" applyAlignment="1">
      <alignment horizontal="center"/>
    </xf>
    <xf numFmtId="3" fontId="5" fillId="11" borderId="53" xfId="0" applyNumberFormat="1" applyFont="1" applyFill="1" applyBorder="1" applyAlignment="1">
      <alignment horizontal="center"/>
    </xf>
    <xf numFmtId="3" fontId="5" fillId="13" borderId="52" xfId="0" applyNumberFormat="1" applyFont="1" applyFill="1" applyBorder="1" applyAlignment="1">
      <alignment horizontal="center"/>
    </xf>
    <xf numFmtId="3" fontId="5" fillId="13" borderId="53" xfId="0" applyNumberFormat="1" applyFont="1" applyFill="1" applyBorder="1" applyAlignment="1">
      <alignment horizontal="center"/>
    </xf>
    <xf numFmtId="3" fontId="5" fillId="14" borderId="52" xfId="0" applyNumberFormat="1" applyFont="1" applyFill="1" applyBorder="1" applyAlignment="1">
      <alignment horizontal="center"/>
    </xf>
    <xf numFmtId="3" fontId="5" fillId="14" borderId="53" xfId="0" applyNumberFormat="1" applyFont="1" applyFill="1" applyBorder="1" applyAlignment="1">
      <alignment horizontal="center"/>
    </xf>
    <xf numFmtId="3" fontId="5" fillId="15" borderId="52" xfId="0" applyNumberFormat="1" applyFont="1" applyFill="1" applyBorder="1" applyAlignment="1">
      <alignment horizontal="center"/>
    </xf>
    <xf numFmtId="3" fontId="5" fillId="15" borderId="53" xfId="0" applyNumberFormat="1" applyFont="1" applyFill="1" applyBorder="1" applyAlignment="1">
      <alignment horizontal="center"/>
    </xf>
    <xf numFmtId="0" fontId="5" fillId="11" borderId="55" xfId="0" applyFont="1" applyFill="1" applyBorder="1" applyAlignment="1">
      <alignment horizontal="right"/>
    </xf>
    <xf numFmtId="3" fontId="5" fillId="11" borderId="56" xfId="0" applyNumberFormat="1" applyFont="1" applyFill="1" applyBorder="1" applyAlignment="1">
      <alignment horizontal="left"/>
    </xf>
    <xf numFmtId="0" fontId="5" fillId="13" borderId="55" xfId="0" applyFont="1" applyFill="1" applyBorder="1" applyAlignment="1">
      <alignment horizontal="right"/>
    </xf>
    <xf numFmtId="3" fontId="5" fillId="13" borderId="56" xfId="0" applyNumberFormat="1" applyFont="1" applyFill="1" applyBorder="1" applyAlignment="1">
      <alignment horizontal="left"/>
    </xf>
    <xf numFmtId="0" fontId="5" fillId="14" borderId="55" xfId="0" applyFont="1" applyFill="1" applyBorder="1" applyAlignment="1">
      <alignment horizontal="right"/>
    </xf>
    <xf numFmtId="3" fontId="5" fillId="14" borderId="56" xfId="0" applyNumberFormat="1" applyFont="1" applyFill="1" applyBorder="1" applyAlignment="1">
      <alignment horizontal="left"/>
    </xf>
    <xf numFmtId="0" fontId="5" fillId="15" borderId="55" xfId="0" applyFont="1" applyFill="1" applyBorder="1" applyAlignment="1">
      <alignment horizontal="right"/>
    </xf>
    <xf numFmtId="3" fontId="5" fillId="15" borderId="56" xfId="0" applyNumberFormat="1" applyFont="1" applyFill="1" applyBorder="1" applyAlignment="1">
      <alignment horizontal="left"/>
    </xf>
    <xf numFmtId="0" fontId="0" fillId="11" borderId="39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1" fillId="11" borderId="37" xfId="0" applyFont="1" applyFill="1" applyBorder="1" applyAlignment="1">
      <alignment horizontal="left"/>
    </xf>
    <xf numFmtId="0" fontId="0" fillId="11" borderId="40" xfId="0" applyFill="1" applyBorder="1" applyAlignment="1">
      <alignment horizontal="left"/>
    </xf>
    <xf numFmtId="0" fontId="0" fillId="11" borderId="38" xfId="0" applyFill="1" applyBorder="1" applyAlignment="1">
      <alignment horizontal="left"/>
    </xf>
    <xf numFmtId="0" fontId="0" fillId="13" borderId="39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1" fillId="13" borderId="37" xfId="0" applyFont="1" applyFill="1" applyBorder="1" applyAlignment="1">
      <alignment horizontal="left"/>
    </xf>
    <xf numFmtId="0" fontId="0" fillId="13" borderId="40" xfId="0" applyFill="1" applyBorder="1" applyAlignment="1">
      <alignment horizontal="left"/>
    </xf>
    <xf numFmtId="0" fontId="0" fillId="13" borderId="38" xfId="0" applyFill="1" applyBorder="1" applyAlignment="1">
      <alignment horizontal="left"/>
    </xf>
    <xf numFmtId="0" fontId="0" fillId="16" borderId="0" xfId="0" applyFill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3" fillId="13" borderId="55" xfId="0" applyFont="1" applyFill="1" applyBorder="1" applyAlignment="1">
      <alignment horizontal="left"/>
    </xf>
    <xf numFmtId="0" fontId="0" fillId="13" borderId="74" xfId="0" applyFill="1" applyBorder="1" applyAlignment="1">
      <alignment horizontal="center"/>
    </xf>
    <xf numFmtId="0" fontId="0" fillId="13" borderId="56" xfId="0" applyFill="1" applyBorder="1" applyAlignment="1">
      <alignment horizontal="center"/>
    </xf>
    <xf numFmtId="0" fontId="1" fillId="13" borderId="39" xfId="0" applyFont="1" applyFill="1" applyBorder="1" applyAlignment="1">
      <alignment horizontal="left"/>
    </xf>
    <xf numFmtId="0" fontId="1" fillId="13" borderId="39" xfId="0" applyFont="1" applyFill="1" applyBorder="1" applyAlignment="1">
      <alignment horizontal="center"/>
    </xf>
    <xf numFmtId="0" fontId="3" fillId="11" borderId="55" xfId="0" applyFont="1" applyFill="1" applyBorder="1" applyAlignment="1">
      <alignment horizontal="left"/>
    </xf>
    <xf numFmtId="0" fontId="0" fillId="11" borderId="74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1" fillId="11" borderId="39" xfId="0" applyFont="1" applyFill="1" applyBorder="1" applyAlignment="1">
      <alignment horizontal="left"/>
    </xf>
    <xf numFmtId="0" fontId="1" fillId="11" borderId="39" xfId="0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5" borderId="12" xfId="0" applyNumberFormat="1" applyFont="1" applyFill="1" applyBorder="1" applyAlignment="1">
      <alignment horizontal="center"/>
    </xf>
    <xf numFmtId="0" fontId="13" fillId="12" borderId="74" xfId="0" applyFont="1" applyFill="1" applyBorder="1"/>
    <xf numFmtId="0" fontId="13" fillId="12" borderId="56" xfId="0" applyFont="1" applyFill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2" fillId="3" borderId="32" xfId="0" applyFont="1" applyFill="1" applyBorder="1"/>
    <xf numFmtId="0" fontId="2" fillId="3" borderId="33" xfId="0" applyFont="1" applyFill="1" applyBorder="1"/>
    <xf numFmtId="3" fontId="2" fillId="3" borderId="3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10" borderId="7" xfId="0" applyFont="1" applyFill="1" applyBorder="1" applyAlignment="1">
      <alignment horizontal="center" wrapText="1"/>
    </xf>
    <xf numFmtId="3" fontId="1" fillId="10" borderId="14" xfId="0" applyNumberFormat="1" applyFont="1" applyFill="1" applyBorder="1" applyAlignment="1">
      <alignment horizontal="center" vertical="center" wrapText="1"/>
    </xf>
    <xf numFmtId="1" fontId="1" fillId="10" borderId="10" xfId="0" applyNumberFormat="1" applyFont="1" applyFill="1" applyBorder="1" applyAlignment="1">
      <alignment horizontal="center"/>
    </xf>
    <xf numFmtId="3" fontId="1" fillId="10" borderId="6" xfId="0" applyNumberFormat="1" applyFont="1" applyFill="1" applyBorder="1" applyAlignment="1">
      <alignment horizontal="center"/>
    </xf>
    <xf numFmtId="1" fontId="1" fillId="10" borderId="12" xfId="0" applyNumberFormat="1" applyFont="1" applyFill="1" applyBorder="1" applyAlignment="1">
      <alignment horizontal="center"/>
    </xf>
    <xf numFmtId="3" fontId="1" fillId="10" borderId="13" xfId="0" applyNumberFormat="1" applyFont="1" applyFill="1" applyBorder="1" applyAlignment="1">
      <alignment horizontal="center"/>
    </xf>
    <xf numFmtId="1" fontId="1" fillId="10" borderId="25" xfId="0" applyNumberFormat="1" applyFont="1" applyFill="1" applyBorder="1" applyAlignment="1">
      <alignment horizontal="center"/>
    </xf>
    <xf numFmtId="3" fontId="1" fillId="10" borderId="26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3" fontId="1" fillId="10" borderId="9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left"/>
    </xf>
    <xf numFmtId="3" fontId="1" fillId="4" borderId="75" xfId="0" applyNumberFormat="1" applyFont="1" applyFill="1" applyBorder="1" applyAlignment="1">
      <alignment horizontal="center"/>
    </xf>
    <xf numFmtId="3" fontId="1" fillId="4" borderId="76" xfId="0" applyNumberFormat="1" applyFont="1" applyFill="1" applyBorder="1" applyAlignment="1">
      <alignment horizontal="center"/>
    </xf>
    <xf numFmtId="3" fontId="1" fillId="4" borderId="77" xfId="0" applyNumberFormat="1" applyFont="1" applyFill="1" applyBorder="1" applyAlignment="1">
      <alignment horizontal="center"/>
    </xf>
    <xf numFmtId="3" fontId="1" fillId="4" borderId="78" xfId="0" applyNumberFormat="1" applyFont="1" applyFill="1" applyBorder="1" applyAlignment="1">
      <alignment horizontal="center"/>
    </xf>
    <xf numFmtId="3" fontId="1" fillId="5" borderId="75" xfId="0" applyNumberFormat="1" applyFont="1" applyFill="1" applyBorder="1" applyAlignment="1">
      <alignment horizontal="center"/>
    </xf>
    <xf numFmtId="3" fontId="1" fillId="5" borderId="76" xfId="0" applyNumberFormat="1" applyFont="1" applyFill="1" applyBorder="1" applyAlignment="1">
      <alignment horizontal="center"/>
    </xf>
    <xf numFmtId="3" fontId="1" fillId="5" borderId="47" xfId="0" applyNumberFormat="1" applyFont="1" applyFill="1" applyBorder="1" applyAlignment="1">
      <alignment horizontal="center"/>
    </xf>
    <xf numFmtId="3" fontId="1" fillId="5" borderId="78" xfId="0" applyNumberFormat="1" applyFont="1" applyFill="1" applyBorder="1" applyAlignment="1">
      <alignment horizontal="center"/>
    </xf>
    <xf numFmtId="0" fontId="10" fillId="10" borderId="0" xfId="0" applyFont="1" applyFill="1" applyAlignment="1">
      <alignment horizontal="right"/>
    </xf>
    <xf numFmtId="3" fontId="2" fillId="10" borderId="0" xfId="0" applyNumberFormat="1" applyFont="1" applyFill="1" applyAlignment="1">
      <alignment horizontal="center"/>
    </xf>
    <xf numFmtId="0" fontId="1" fillId="10" borderId="0" xfId="0" applyFont="1" applyFill="1"/>
    <xf numFmtId="3" fontId="1" fillId="4" borderId="66" xfId="0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" fillId="12" borderId="0" xfId="0" applyFont="1" applyFill="1"/>
    <xf numFmtId="0" fontId="2" fillId="12" borderId="0" xfId="0" applyFont="1" applyFill="1" applyAlignment="1">
      <alignment horizontal="left"/>
    </xf>
    <xf numFmtId="0" fontId="1" fillId="12" borderId="0" xfId="0" applyFont="1" applyFill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/>
    </xf>
    <xf numFmtId="0" fontId="1" fillId="17" borderId="55" xfId="0" applyFont="1" applyFill="1" applyBorder="1"/>
    <xf numFmtId="0" fontId="1" fillId="17" borderId="56" xfId="0" applyFont="1" applyFill="1" applyBorder="1"/>
    <xf numFmtId="0" fontId="1" fillId="17" borderId="67" xfId="0" applyFont="1" applyFill="1" applyBorder="1" applyAlignment="1">
      <alignment horizontal="center"/>
    </xf>
    <xf numFmtId="0" fontId="1" fillId="17" borderId="68" xfId="0" applyFont="1" applyFill="1" applyBorder="1" applyAlignment="1">
      <alignment horizontal="center"/>
    </xf>
    <xf numFmtId="0" fontId="1" fillId="17" borderId="69" xfId="0" applyFont="1" applyFill="1" applyBorder="1" applyAlignment="1">
      <alignment horizontal="center"/>
    </xf>
    <xf numFmtId="0" fontId="1" fillId="17" borderId="70" xfId="0" applyFont="1" applyFill="1" applyBorder="1" applyAlignment="1">
      <alignment horizontal="center"/>
    </xf>
    <xf numFmtId="0" fontId="1" fillId="17" borderId="71" xfId="0" applyFont="1" applyFill="1" applyBorder="1" applyAlignment="1">
      <alignment horizontal="center"/>
    </xf>
    <xf numFmtId="0" fontId="1" fillId="17" borderId="72" xfId="0" applyFont="1" applyFill="1" applyBorder="1" applyAlignment="1">
      <alignment horizontal="center"/>
    </xf>
    <xf numFmtId="3" fontId="5" fillId="17" borderId="73" xfId="0" applyNumberFormat="1" applyFont="1" applyFill="1" applyBorder="1" applyAlignment="1">
      <alignment horizontal="center"/>
    </xf>
    <xf numFmtId="3" fontId="5" fillId="17" borderId="11" xfId="0" applyNumberFormat="1" applyFont="1" applyFill="1" applyBorder="1" applyAlignment="1">
      <alignment horizontal="center"/>
    </xf>
    <xf numFmtId="3" fontId="5" fillId="17" borderId="23" xfId="0" applyNumberFormat="1" applyFont="1" applyFill="1" applyBorder="1" applyAlignment="1">
      <alignment horizontal="center"/>
    </xf>
    <xf numFmtId="3" fontId="5" fillId="17" borderId="53" xfId="0" applyNumberFormat="1" applyFont="1" applyFill="1" applyBorder="1" applyAlignment="1">
      <alignment horizontal="center"/>
    </xf>
    <xf numFmtId="3" fontId="5" fillId="17" borderId="52" xfId="0" applyNumberFormat="1" applyFont="1" applyFill="1" applyBorder="1" applyAlignment="1">
      <alignment horizontal="center"/>
    </xf>
    <xf numFmtId="0" fontId="5" fillId="17" borderId="55" xfId="0" applyFont="1" applyFill="1" applyBorder="1" applyAlignment="1">
      <alignment horizontal="right"/>
    </xf>
    <xf numFmtId="3" fontId="5" fillId="17" borderId="56" xfId="0" applyNumberFormat="1" applyFont="1" applyFill="1" applyBorder="1" applyAlignment="1">
      <alignment horizontal="left"/>
    </xf>
    <xf numFmtId="3" fontId="1" fillId="4" borderId="65" xfId="0" applyNumberFormat="1" applyFont="1" applyFill="1" applyBorder="1" applyAlignment="1">
      <alignment horizontal="center"/>
    </xf>
    <xf numFmtId="1" fontId="1" fillId="10" borderId="60" xfId="0" applyNumberFormat="1" applyFont="1" applyFill="1" applyBorder="1" applyAlignment="1">
      <alignment horizontal="center"/>
    </xf>
    <xf numFmtId="3" fontId="1" fillId="10" borderId="62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4" borderId="60" xfId="0" applyFont="1" applyFill="1" applyBorder="1" applyAlignment="1">
      <alignment horizontal="center"/>
    </xf>
    <xf numFmtId="0" fontId="16" fillId="0" borderId="0" xfId="0" applyFont="1"/>
    <xf numFmtId="14" fontId="4" fillId="9" borderId="79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0" xfId="0" applyFont="1" applyAlignment="1">
      <alignment horizontal="right"/>
    </xf>
    <xf numFmtId="14" fontId="4" fillId="2" borderId="6" xfId="0" applyNumberFormat="1" applyFont="1" applyFill="1" applyBorder="1" applyAlignment="1">
      <alignment horizontal="center"/>
    </xf>
    <xf numFmtId="0" fontId="18" fillId="12" borderId="55" xfId="0" applyFont="1" applyFill="1" applyBorder="1" applyAlignment="1">
      <alignment horizontal="left"/>
    </xf>
    <xf numFmtId="3" fontId="10" fillId="2" borderId="18" xfId="0" applyNumberFormat="1" applyFont="1" applyFill="1" applyBorder="1" applyAlignment="1">
      <alignment horizontal="center"/>
    </xf>
    <xf numFmtId="0" fontId="10" fillId="12" borderId="0" xfId="0" applyFont="1" applyFill="1" applyAlignment="1">
      <alignment horizontal="right"/>
    </xf>
    <xf numFmtId="0" fontId="3" fillId="9" borderId="55" xfId="0" applyFont="1" applyFill="1" applyBorder="1" applyAlignment="1">
      <alignment horizontal="left"/>
    </xf>
    <xf numFmtId="0" fontId="0" fillId="9" borderId="74" xfId="0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1" fillId="9" borderId="39" xfId="0" applyFont="1" applyFill="1" applyBorder="1" applyAlignment="1">
      <alignment horizontal="left"/>
    </xf>
    <xf numFmtId="0" fontId="1" fillId="9" borderId="39" xfId="0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1" fillId="9" borderId="37" xfId="0" applyFont="1" applyFill="1" applyBorder="1" applyAlignment="1">
      <alignment horizontal="left"/>
    </xf>
    <xf numFmtId="0" fontId="0" fillId="9" borderId="40" xfId="0" applyFill="1" applyBorder="1" applyAlignment="1">
      <alignment horizontal="left"/>
    </xf>
    <xf numFmtId="0" fontId="0" fillId="9" borderId="38" xfId="0" applyFill="1" applyBorder="1" applyAlignment="1">
      <alignment horizontal="left"/>
    </xf>
    <xf numFmtId="3" fontId="19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left"/>
    </xf>
    <xf numFmtId="3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  <color rgb="FF66CCFF"/>
      <color rgb="FFFF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Avg.</a:t>
            </a:r>
            <a:r>
              <a:rPr lang="en-US" b="1" baseline="0"/>
              <a:t> EPI Vendor </a:t>
            </a:r>
            <a:r>
              <a:rPr lang="en-US" b="1"/>
              <a:t>Installs per Month, FSWD, </a:t>
            </a:r>
            <a:r>
              <a:rPr lang="en-US" b="1">
                <a:solidFill>
                  <a:srgbClr val="FF0000"/>
                </a:solidFill>
              </a:rPr>
              <a:t>Scenario 3, End 6.30.27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 FSWD Scenario 3, End 6.30.27'!$C$30:$C$79</c:f>
              <c:numCache>
                <c:formatCode>[$-409]mmm\-yy;@</c:formatCode>
                <c:ptCount val="50"/>
                <c:pt idx="0">
                  <c:v>45231</c:v>
                </c:pt>
                <c:pt idx="1">
                  <c:v>45261</c:v>
                </c:pt>
                <c:pt idx="2">
                  <c:v>45292</c:v>
                </c:pt>
                <c:pt idx="3">
                  <c:v>45323</c:v>
                </c:pt>
                <c:pt idx="4">
                  <c:v>45352</c:v>
                </c:pt>
                <c:pt idx="5">
                  <c:v>45383</c:v>
                </c:pt>
                <c:pt idx="6">
                  <c:v>45413</c:v>
                </c:pt>
                <c:pt idx="7">
                  <c:v>45444</c:v>
                </c:pt>
                <c:pt idx="8">
                  <c:v>45474</c:v>
                </c:pt>
                <c:pt idx="9">
                  <c:v>45505</c:v>
                </c:pt>
                <c:pt idx="10">
                  <c:v>45536</c:v>
                </c:pt>
                <c:pt idx="11">
                  <c:v>45566</c:v>
                </c:pt>
                <c:pt idx="12">
                  <c:v>45597</c:v>
                </c:pt>
                <c:pt idx="13">
                  <c:v>45627</c:v>
                </c:pt>
                <c:pt idx="14">
                  <c:v>45658</c:v>
                </c:pt>
                <c:pt idx="15">
                  <c:v>45689</c:v>
                </c:pt>
                <c:pt idx="16">
                  <c:v>45717</c:v>
                </c:pt>
                <c:pt idx="17">
                  <c:v>45748</c:v>
                </c:pt>
                <c:pt idx="18">
                  <c:v>45778</c:v>
                </c:pt>
                <c:pt idx="19">
                  <c:v>45809</c:v>
                </c:pt>
                <c:pt idx="20">
                  <c:v>45839</c:v>
                </c:pt>
                <c:pt idx="21">
                  <c:v>45870</c:v>
                </c:pt>
                <c:pt idx="22">
                  <c:v>45901</c:v>
                </c:pt>
                <c:pt idx="23">
                  <c:v>45931</c:v>
                </c:pt>
                <c:pt idx="24">
                  <c:v>45962</c:v>
                </c:pt>
                <c:pt idx="25">
                  <c:v>45992</c:v>
                </c:pt>
                <c:pt idx="26">
                  <c:v>46023</c:v>
                </c:pt>
                <c:pt idx="27">
                  <c:v>46054</c:v>
                </c:pt>
                <c:pt idx="28">
                  <c:v>46082</c:v>
                </c:pt>
                <c:pt idx="29">
                  <c:v>46113</c:v>
                </c:pt>
                <c:pt idx="30">
                  <c:v>46143</c:v>
                </c:pt>
                <c:pt idx="31">
                  <c:v>46174</c:v>
                </c:pt>
                <c:pt idx="32">
                  <c:v>46204</c:v>
                </c:pt>
                <c:pt idx="33">
                  <c:v>46235</c:v>
                </c:pt>
                <c:pt idx="34">
                  <c:v>46266</c:v>
                </c:pt>
                <c:pt idx="35">
                  <c:v>46296</c:v>
                </c:pt>
                <c:pt idx="36">
                  <c:v>46327</c:v>
                </c:pt>
                <c:pt idx="37">
                  <c:v>46357</c:v>
                </c:pt>
                <c:pt idx="38">
                  <c:v>46388</c:v>
                </c:pt>
                <c:pt idx="39">
                  <c:v>46419</c:v>
                </c:pt>
                <c:pt idx="40">
                  <c:v>46447</c:v>
                </c:pt>
                <c:pt idx="41">
                  <c:v>46478</c:v>
                </c:pt>
                <c:pt idx="42">
                  <c:v>46508</c:v>
                </c:pt>
                <c:pt idx="43">
                  <c:v>46539</c:v>
                </c:pt>
                <c:pt idx="44">
                  <c:v>46569</c:v>
                </c:pt>
                <c:pt idx="45">
                  <c:v>46600</c:v>
                </c:pt>
                <c:pt idx="46">
                  <c:v>46631</c:v>
                </c:pt>
                <c:pt idx="47">
                  <c:v>46661</c:v>
                </c:pt>
                <c:pt idx="48">
                  <c:v>46692</c:v>
                </c:pt>
                <c:pt idx="49">
                  <c:v>46722</c:v>
                </c:pt>
              </c:numCache>
            </c:numRef>
          </c:cat>
          <c:val>
            <c:numRef>
              <c:f>'2 FSWD Scenario 3, End 6.30.27'!$AA$30:$AA$79</c:f>
              <c:numCache>
                <c:formatCode>#,##0</c:formatCode>
                <c:ptCount val="50"/>
                <c:pt idx="0">
                  <c:v>3900</c:v>
                </c:pt>
                <c:pt idx="1">
                  <c:v>3900</c:v>
                </c:pt>
                <c:pt idx="2">
                  <c:v>2100</c:v>
                </c:pt>
                <c:pt idx="3">
                  <c:v>2100</c:v>
                </c:pt>
                <c:pt idx="4">
                  <c:v>900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9-4C64-B1BD-D89CF729D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775407"/>
        <c:axId val="984169679"/>
      </c:barChart>
      <c:dateAx>
        <c:axId val="1582775407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69679"/>
        <c:crosses val="autoZero"/>
        <c:auto val="0"/>
        <c:lblOffset val="100"/>
        <c:baseTimeUnit val="months"/>
        <c:majorUnit val="2"/>
        <c:majorTimeUnit val="months"/>
      </c:dateAx>
      <c:valAx>
        <c:axId val="98416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775407"/>
        <c:crosses val="autoZero"/>
        <c:crossBetween val="between"/>
        <c:majorUnit val="1000"/>
        <c:min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Avg.</a:t>
            </a:r>
            <a:r>
              <a:rPr lang="en-US" b="1" baseline="0"/>
              <a:t> EPI Vendor </a:t>
            </a:r>
            <a:r>
              <a:rPr lang="en-US" b="1"/>
              <a:t>Installs per Month, FSWD, </a:t>
            </a:r>
            <a:r>
              <a:rPr lang="en-US" b="1">
                <a:solidFill>
                  <a:srgbClr val="FF0000"/>
                </a:solidFill>
              </a:rPr>
              <a:t>Scenario 1, End 6.30.26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 FSWD Scenario 3, End 6.30.27'!$C$30:$C$79</c:f>
              <c:numCache>
                <c:formatCode>[$-409]mmm\-yy;@</c:formatCode>
                <c:ptCount val="50"/>
                <c:pt idx="0">
                  <c:v>45231</c:v>
                </c:pt>
                <c:pt idx="1">
                  <c:v>45261</c:v>
                </c:pt>
                <c:pt idx="2">
                  <c:v>45292</c:v>
                </c:pt>
                <c:pt idx="3">
                  <c:v>45323</c:v>
                </c:pt>
                <c:pt idx="4">
                  <c:v>45352</c:v>
                </c:pt>
                <c:pt idx="5">
                  <c:v>45383</c:v>
                </c:pt>
                <c:pt idx="6">
                  <c:v>45413</c:v>
                </c:pt>
                <c:pt idx="7">
                  <c:v>45444</c:v>
                </c:pt>
                <c:pt idx="8">
                  <c:v>45474</c:v>
                </c:pt>
                <c:pt idx="9">
                  <c:v>45505</c:v>
                </c:pt>
                <c:pt idx="10">
                  <c:v>45536</c:v>
                </c:pt>
                <c:pt idx="11">
                  <c:v>45566</c:v>
                </c:pt>
                <c:pt idx="12">
                  <c:v>45597</c:v>
                </c:pt>
                <c:pt idx="13">
                  <c:v>45627</c:v>
                </c:pt>
                <c:pt idx="14">
                  <c:v>45658</c:v>
                </c:pt>
                <c:pt idx="15">
                  <c:v>45689</c:v>
                </c:pt>
                <c:pt idx="16">
                  <c:v>45717</c:v>
                </c:pt>
                <c:pt idx="17">
                  <c:v>45748</c:v>
                </c:pt>
                <c:pt idx="18">
                  <c:v>45778</c:v>
                </c:pt>
                <c:pt idx="19">
                  <c:v>45809</c:v>
                </c:pt>
                <c:pt idx="20">
                  <c:v>45839</c:v>
                </c:pt>
                <c:pt idx="21">
                  <c:v>45870</c:v>
                </c:pt>
                <c:pt idx="22">
                  <c:v>45901</c:v>
                </c:pt>
                <c:pt idx="23">
                  <c:v>45931</c:v>
                </c:pt>
                <c:pt idx="24">
                  <c:v>45962</c:v>
                </c:pt>
                <c:pt idx="25">
                  <c:v>45992</c:v>
                </c:pt>
                <c:pt idx="26">
                  <c:v>46023</c:v>
                </c:pt>
                <c:pt idx="27">
                  <c:v>46054</c:v>
                </c:pt>
                <c:pt idx="28">
                  <c:v>46082</c:v>
                </c:pt>
                <c:pt idx="29">
                  <c:v>46113</c:v>
                </c:pt>
                <c:pt idx="30">
                  <c:v>46143</c:v>
                </c:pt>
                <c:pt idx="31">
                  <c:v>46174</c:v>
                </c:pt>
                <c:pt idx="32">
                  <c:v>46204</c:v>
                </c:pt>
                <c:pt idx="33">
                  <c:v>46235</c:v>
                </c:pt>
                <c:pt idx="34">
                  <c:v>46266</c:v>
                </c:pt>
                <c:pt idx="35">
                  <c:v>46296</c:v>
                </c:pt>
                <c:pt idx="36">
                  <c:v>46327</c:v>
                </c:pt>
                <c:pt idx="37">
                  <c:v>46357</c:v>
                </c:pt>
                <c:pt idx="38">
                  <c:v>46388</c:v>
                </c:pt>
                <c:pt idx="39">
                  <c:v>46419</c:v>
                </c:pt>
                <c:pt idx="40">
                  <c:v>46447</c:v>
                </c:pt>
                <c:pt idx="41">
                  <c:v>46478</c:v>
                </c:pt>
                <c:pt idx="42">
                  <c:v>46508</c:v>
                </c:pt>
                <c:pt idx="43">
                  <c:v>46539</c:v>
                </c:pt>
                <c:pt idx="44">
                  <c:v>46569</c:v>
                </c:pt>
                <c:pt idx="45">
                  <c:v>46600</c:v>
                </c:pt>
                <c:pt idx="46">
                  <c:v>46631</c:v>
                </c:pt>
                <c:pt idx="47">
                  <c:v>46661</c:v>
                </c:pt>
                <c:pt idx="48">
                  <c:v>46692</c:v>
                </c:pt>
                <c:pt idx="49">
                  <c:v>46722</c:v>
                </c:pt>
              </c:numCache>
            </c:numRef>
          </c:cat>
          <c:val>
            <c:numRef>
              <c:f>'2 FSWD Scenario 1, End 6.30.26'!$AA$30:$AA$79</c:f>
              <c:numCache>
                <c:formatCode>#,##0</c:formatCode>
                <c:ptCount val="50"/>
                <c:pt idx="0">
                  <c:v>3900</c:v>
                </c:pt>
                <c:pt idx="1">
                  <c:v>3900</c:v>
                </c:pt>
                <c:pt idx="2">
                  <c:v>2100</c:v>
                </c:pt>
                <c:pt idx="3">
                  <c:v>2100</c:v>
                </c:pt>
                <c:pt idx="4">
                  <c:v>900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7-4D82-B5EA-4AB2FDF1F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775407"/>
        <c:axId val="984169679"/>
      </c:barChart>
      <c:dateAx>
        <c:axId val="1582775407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69679"/>
        <c:crosses val="autoZero"/>
        <c:auto val="0"/>
        <c:lblOffset val="100"/>
        <c:baseTimeUnit val="months"/>
        <c:majorUnit val="2"/>
        <c:majorTimeUnit val="months"/>
      </c:dateAx>
      <c:valAx>
        <c:axId val="98416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775407"/>
        <c:crosses val="autoZero"/>
        <c:crossBetween val="between"/>
        <c:majorUnit val="1000"/>
        <c:min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Avg.</a:t>
            </a:r>
            <a:r>
              <a:rPr lang="en-US" b="1" baseline="0"/>
              <a:t> EPI Vendor </a:t>
            </a:r>
            <a:r>
              <a:rPr lang="en-US" b="1"/>
              <a:t>Installs per Month, FSWD, </a:t>
            </a:r>
            <a:r>
              <a:rPr lang="en-US" b="1">
                <a:solidFill>
                  <a:srgbClr val="FF0000"/>
                </a:solidFill>
              </a:rPr>
              <a:t>Scenario 2, End 12.31.26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 FSWD Scenario 2, End 12.31.26'!$C$30:$C$79</c:f>
              <c:numCache>
                <c:formatCode>[$-409]mmm\-yy;@</c:formatCode>
                <c:ptCount val="50"/>
                <c:pt idx="0">
                  <c:v>45231</c:v>
                </c:pt>
                <c:pt idx="1">
                  <c:v>45261</c:v>
                </c:pt>
                <c:pt idx="2">
                  <c:v>45292</c:v>
                </c:pt>
                <c:pt idx="3">
                  <c:v>45323</c:v>
                </c:pt>
                <c:pt idx="4">
                  <c:v>45352</c:v>
                </c:pt>
                <c:pt idx="5">
                  <c:v>45383</c:v>
                </c:pt>
                <c:pt idx="6">
                  <c:v>45413</c:v>
                </c:pt>
                <c:pt idx="7">
                  <c:v>45444</c:v>
                </c:pt>
                <c:pt idx="8">
                  <c:v>45474</c:v>
                </c:pt>
                <c:pt idx="9">
                  <c:v>45505</c:v>
                </c:pt>
                <c:pt idx="10">
                  <c:v>45536</c:v>
                </c:pt>
                <c:pt idx="11">
                  <c:v>45566</c:v>
                </c:pt>
                <c:pt idx="12">
                  <c:v>45597</c:v>
                </c:pt>
                <c:pt idx="13">
                  <c:v>45627</c:v>
                </c:pt>
                <c:pt idx="14">
                  <c:v>45658</c:v>
                </c:pt>
                <c:pt idx="15">
                  <c:v>45689</c:v>
                </c:pt>
                <c:pt idx="16">
                  <c:v>45717</c:v>
                </c:pt>
                <c:pt idx="17">
                  <c:v>45748</c:v>
                </c:pt>
                <c:pt idx="18">
                  <c:v>45778</c:v>
                </c:pt>
                <c:pt idx="19">
                  <c:v>45809</c:v>
                </c:pt>
                <c:pt idx="20">
                  <c:v>45839</c:v>
                </c:pt>
                <c:pt idx="21">
                  <c:v>45870</c:v>
                </c:pt>
                <c:pt idx="22">
                  <c:v>45901</c:v>
                </c:pt>
                <c:pt idx="23">
                  <c:v>45931</c:v>
                </c:pt>
                <c:pt idx="24">
                  <c:v>45962</c:v>
                </c:pt>
                <c:pt idx="25">
                  <c:v>45992</c:v>
                </c:pt>
                <c:pt idx="26">
                  <c:v>46023</c:v>
                </c:pt>
                <c:pt idx="27">
                  <c:v>46054</c:v>
                </c:pt>
                <c:pt idx="28">
                  <c:v>46082</c:v>
                </c:pt>
                <c:pt idx="29">
                  <c:v>46113</c:v>
                </c:pt>
                <c:pt idx="30">
                  <c:v>46143</c:v>
                </c:pt>
                <c:pt idx="31">
                  <c:v>46174</c:v>
                </c:pt>
                <c:pt idx="32">
                  <c:v>46204</c:v>
                </c:pt>
                <c:pt idx="33">
                  <c:v>46235</c:v>
                </c:pt>
                <c:pt idx="34">
                  <c:v>46266</c:v>
                </c:pt>
                <c:pt idx="35">
                  <c:v>46296</c:v>
                </c:pt>
                <c:pt idx="36">
                  <c:v>46327</c:v>
                </c:pt>
                <c:pt idx="37">
                  <c:v>46357</c:v>
                </c:pt>
                <c:pt idx="38">
                  <c:v>46388</c:v>
                </c:pt>
                <c:pt idx="39">
                  <c:v>46419</c:v>
                </c:pt>
                <c:pt idx="40">
                  <c:v>46447</c:v>
                </c:pt>
                <c:pt idx="41">
                  <c:v>46478</c:v>
                </c:pt>
                <c:pt idx="42">
                  <c:v>46508</c:v>
                </c:pt>
                <c:pt idx="43">
                  <c:v>46539</c:v>
                </c:pt>
                <c:pt idx="44">
                  <c:v>46569</c:v>
                </c:pt>
                <c:pt idx="45">
                  <c:v>46600</c:v>
                </c:pt>
                <c:pt idx="46">
                  <c:v>46631</c:v>
                </c:pt>
                <c:pt idx="47">
                  <c:v>46661</c:v>
                </c:pt>
                <c:pt idx="48">
                  <c:v>46692</c:v>
                </c:pt>
                <c:pt idx="49">
                  <c:v>46722</c:v>
                </c:pt>
              </c:numCache>
            </c:numRef>
          </c:cat>
          <c:val>
            <c:numRef>
              <c:f>'2 FSWD Scenario 2, End 12.31.26'!$AA$30:$AA$79</c:f>
              <c:numCache>
                <c:formatCode>#,##0</c:formatCode>
                <c:ptCount val="50"/>
                <c:pt idx="0">
                  <c:v>3900</c:v>
                </c:pt>
                <c:pt idx="1">
                  <c:v>3900</c:v>
                </c:pt>
                <c:pt idx="2">
                  <c:v>2100</c:v>
                </c:pt>
                <c:pt idx="3">
                  <c:v>2100</c:v>
                </c:pt>
                <c:pt idx="4">
                  <c:v>900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B-42AA-8BE5-2D8CF6855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775407"/>
        <c:axId val="984169679"/>
      </c:barChart>
      <c:dateAx>
        <c:axId val="1582775407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69679"/>
        <c:crosses val="autoZero"/>
        <c:auto val="0"/>
        <c:lblOffset val="100"/>
        <c:baseTimeUnit val="months"/>
        <c:majorUnit val="2"/>
        <c:majorTimeUnit val="months"/>
      </c:dateAx>
      <c:valAx>
        <c:axId val="98416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775407"/>
        <c:crosses val="autoZero"/>
        <c:crossBetween val="between"/>
        <c:majorUnit val="1000"/>
        <c:min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277906</xdr:colOff>
      <xdr:row>6</xdr:row>
      <xdr:rowOff>761361</xdr:rowOff>
    </xdr:from>
    <xdr:to>
      <xdr:col>14</xdr:col>
      <xdr:colOff>772886</xdr:colOff>
      <xdr:row>9</xdr:row>
      <xdr:rowOff>119744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0D819ABB-4421-438D-9EAE-32FF79147B61}"/>
            </a:ext>
          </a:extLst>
        </xdr:cNvPr>
        <xdr:cNvSpPr/>
      </xdr:nvSpPr>
      <xdr:spPr>
        <a:xfrm>
          <a:off x="9178066" y="2186301"/>
          <a:ext cx="494980" cy="48614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163285</xdr:colOff>
      <xdr:row>6</xdr:row>
      <xdr:rowOff>751113</xdr:rowOff>
    </xdr:from>
    <xdr:to>
      <xdr:col>15</xdr:col>
      <xdr:colOff>658265</xdr:colOff>
      <xdr:row>9</xdr:row>
      <xdr:rowOff>109496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5A5E501E-F57B-4091-8679-E9FB441744A3}"/>
            </a:ext>
          </a:extLst>
        </xdr:cNvPr>
        <xdr:cNvSpPr/>
      </xdr:nvSpPr>
      <xdr:spPr>
        <a:xfrm>
          <a:off x="9962605" y="2176053"/>
          <a:ext cx="494980" cy="48614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217714</xdr:colOff>
      <xdr:row>7</xdr:row>
      <xdr:rowOff>0</xdr:rowOff>
    </xdr:from>
    <xdr:to>
      <xdr:col>19</xdr:col>
      <xdr:colOff>712694</xdr:colOff>
      <xdr:row>9</xdr:row>
      <xdr:rowOff>120383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294C2711-BE49-42BD-A0DE-AE41A23D9FD1}"/>
            </a:ext>
          </a:extLst>
        </xdr:cNvPr>
        <xdr:cNvSpPr/>
      </xdr:nvSpPr>
      <xdr:spPr>
        <a:xfrm>
          <a:off x="12760234" y="2186940"/>
          <a:ext cx="494980" cy="48614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141515</xdr:colOff>
      <xdr:row>4</xdr:row>
      <xdr:rowOff>32657</xdr:rowOff>
    </xdr:from>
    <xdr:to>
      <xdr:col>4</xdr:col>
      <xdr:colOff>555172</xdr:colOff>
      <xdr:row>5</xdr:row>
      <xdr:rowOff>228600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D93451A8-AE4F-4C00-84A2-12DCE7F549A7}"/>
            </a:ext>
          </a:extLst>
        </xdr:cNvPr>
        <xdr:cNvSpPr/>
      </xdr:nvSpPr>
      <xdr:spPr>
        <a:xfrm>
          <a:off x="2678975" y="985157"/>
          <a:ext cx="413657" cy="43216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566058</xdr:colOff>
      <xdr:row>35</xdr:row>
      <xdr:rowOff>43544</xdr:rowOff>
    </xdr:from>
    <xdr:to>
      <xdr:col>20</xdr:col>
      <xdr:colOff>827315</xdr:colOff>
      <xdr:row>37</xdr:row>
      <xdr:rowOff>163286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CEAF6B7-2D44-4C88-A473-D8BC19AF0515}"/>
            </a:ext>
          </a:extLst>
        </xdr:cNvPr>
        <xdr:cNvSpPr txBox="1"/>
      </xdr:nvSpPr>
      <xdr:spPr>
        <a:xfrm>
          <a:off x="13160829" y="7456715"/>
          <a:ext cx="1143000" cy="489857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Start</a:t>
          </a:r>
          <a:r>
            <a:rPr lang="en-US" sz="1100" b="1" baseline="0">
              <a:solidFill>
                <a:srgbClr val="FF0000"/>
              </a:solidFill>
            </a:rPr>
            <a:t> no earlier than Sep-24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555171</xdr:colOff>
      <xdr:row>25</xdr:row>
      <xdr:rowOff>76200</xdr:rowOff>
    </xdr:from>
    <xdr:to>
      <xdr:col>16</xdr:col>
      <xdr:colOff>816428</xdr:colOff>
      <xdr:row>28</xdr:row>
      <xdr:rowOff>10885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826C27B-8C0C-4661-8FDD-410CC056384B}"/>
            </a:ext>
          </a:extLst>
        </xdr:cNvPr>
        <xdr:cNvSpPr txBox="1"/>
      </xdr:nvSpPr>
      <xdr:spPr>
        <a:xfrm>
          <a:off x="10384971" y="5627914"/>
          <a:ext cx="1143000" cy="489857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Start</a:t>
          </a:r>
          <a:r>
            <a:rPr lang="en-US" sz="1100" b="1" baseline="0">
              <a:solidFill>
                <a:srgbClr val="FF0000"/>
              </a:solidFill>
            </a:rPr>
            <a:t> Ramp in Nov-23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380999</xdr:colOff>
      <xdr:row>1</xdr:row>
      <xdr:rowOff>168726</xdr:rowOff>
    </xdr:from>
    <xdr:to>
      <xdr:col>7</xdr:col>
      <xdr:colOff>-1</xdr:colOff>
      <xdr:row>3</xdr:row>
      <xdr:rowOff>87084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EAA452C1-77D7-447C-BC74-E919F219A02F}"/>
            </a:ext>
          </a:extLst>
        </xdr:cNvPr>
        <xdr:cNvSpPr/>
      </xdr:nvSpPr>
      <xdr:spPr>
        <a:xfrm flipH="1">
          <a:off x="3672839" y="534486"/>
          <a:ext cx="525780" cy="34507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277906</xdr:colOff>
      <xdr:row>6</xdr:row>
      <xdr:rowOff>761361</xdr:rowOff>
    </xdr:from>
    <xdr:to>
      <xdr:col>14</xdr:col>
      <xdr:colOff>772886</xdr:colOff>
      <xdr:row>9</xdr:row>
      <xdr:rowOff>119744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7E7D5CC5-DB28-4935-B5DC-4415D46392A5}"/>
            </a:ext>
          </a:extLst>
        </xdr:cNvPr>
        <xdr:cNvSpPr/>
      </xdr:nvSpPr>
      <xdr:spPr>
        <a:xfrm>
          <a:off x="9178066" y="2186301"/>
          <a:ext cx="494980" cy="48614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163285</xdr:colOff>
      <xdr:row>6</xdr:row>
      <xdr:rowOff>751113</xdr:rowOff>
    </xdr:from>
    <xdr:to>
      <xdr:col>15</xdr:col>
      <xdr:colOff>658265</xdr:colOff>
      <xdr:row>9</xdr:row>
      <xdr:rowOff>109496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7499195B-9195-494A-AEB5-FAD4B825733D}"/>
            </a:ext>
          </a:extLst>
        </xdr:cNvPr>
        <xdr:cNvSpPr/>
      </xdr:nvSpPr>
      <xdr:spPr>
        <a:xfrm>
          <a:off x="9962605" y="2176053"/>
          <a:ext cx="494980" cy="48614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217714</xdr:colOff>
      <xdr:row>7</xdr:row>
      <xdr:rowOff>0</xdr:rowOff>
    </xdr:from>
    <xdr:to>
      <xdr:col>19</xdr:col>
      <xdr:colOff>712694</xdr:colOff>
      <xdr:row>9</xdr:row>
      <xdr:rowOff>120383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E56ACA5D-43B7-4E9F-A62C-7909E7F57425}"/>
            </a:ext>
          </a:extLst>
        </xdr:cNvPr>
        <xdr:cNvSpPr/>
      </xdr:nvSpPr>
      <xdr:spPr>
        <a:xfrm>
          <a:off x="12760234" y="2186940"/>
          <a:ext cx="494980" cy="48614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141515</xdr:colOff>
      <xdr:row>4</xdr:row>
      <xdr:rowOff>32657</xdr:rowOff>
    </xdr:from>
    <xdr:to>
      <xdr:col>4</xdr:col>
      <xdr:colOff>555172</xdr:colOff>
      <xdr:row>5</xdr:row>
      <xdr:rowOff>228600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0E45F0E9-F522-48DE-B408-436967C056E6}"/>
            </a:ext>
          </a:extLst>
        </xdr:cNvPr>
        <xdr:cNvSpPr/>
      </xdr:nvSpPr>
      <xdr:spPr>
        <a:xfrm>
          <a:off x="2678975" y="985157"/>
          <a:ext cx="413657" cy="43216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566057</xdr:colOff>
      <xdr:row>35</xdr:row>
      <xdr:rowOff>43544</xdr:rowOff>
    </xdr:from>
    <xdr:to>
      <xdr:col>20</xdr:col>
      <xdr:colOff>827314</xdr:colOff>
      <xdr:row>37</xdr:row>
      <xdr:rowOff>163286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4F96C55-B3F3-464B-8CC2-F72DD1910F86}"/>
            </a:ext>
          </a:extLst>
        </xdr:cNvPr>
        <xdr:cNvSpPr txBox="1"/>
      </xdr:nvSpPr>
      <xdr:spPr>
        <a:xfrm>
          <a:off x="13160828" y="7456715"/>
          <a:ext cx="1143000" cy="489857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Start</a:t>
          </a:r>
          <a:r>
            <a:rPr lang="en-US" sz="1100" b="1" baseline="0">
              <a:solidFill>
                <a:srgbClr val="FF0000"/>
              </a:solidFill>
            </a:rPr>
            <a:t> no earlier than Sep-24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587829</xdr:colOff>
      <xdr:row>25</xdr:row>
      <xdr:rowOff>54428</xdr:rowOff>
    </xdr:from>
    <xdr:to>
      <xdr:col>16</xdr:col>
      <xdr:colOff>849086</xdr:colOff>
      <xdr:row>27</xdr:row>
      <xdr:rowOff>174170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52CB26E-1A94-4126-A99E-3BFD0CFEFB09}"/>
            </a:ext>
          </a:extLst>
        </xdr:cNvPr>
        <xdr:cNvSpPr txBox="1"/>
      </xdr:nvSpPr>
      <xdr:spPr>
        <a:xfrm>
          <a:off x="10417629" y="5606142"/>
          <a:ext cx="1143000" cy="489857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Start</a:t>
          </a:r>
          <a:r>
            <a:rPr lang="en-US" sz="1100" b="1" baseline="0">
              <a:solidFill>
                <a:srgbClr val="FF0000"/>
              </a:solidFill>
            </a:rPr>
            <a:t> Ramp in Nov-23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380999</xdr:colOff>
      <xdr:row>1</xdr:row>
      <xdr:rowOff>168726</xdr:rowOff>
    </xdr:from>
    <xdr:to>
      <xdr:col>7</xdr:col>
      <xdr:colOff>-1</xdr:colOff>
      <xdr:row>3</xdr:row>
      <xdr:rowOff>87084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DFD82304-D490-4C08-AAF5-5B0E714B32B9}"/>
            </a:ext>
          </a:extLst>
        </xdr:cNvPr>
        <xdr:cNvSpPr/>
      </xdr:nvSpPr>
      <xdr:spPr>
        <a:xfrm flipH="1">
          <a:off x="3672839" y="534486"/>
          <a:ext cx="525780" cy="34507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141515</xdr:colOff>
      <xdr:row>4</xdr:row>
      <xdr:rowOff>32657</xdr:rowOff>
    </xdr:from>
    <xdr:to>
      <xdr:col>4</xdr:col>
      <xdr:colOff>555172</xdr:colOff>
      <xdr:row>5</xdr:row>
      <xdr:rowOff>228600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54EE7059-B295-FC6A-BDB9-BA1547124F3E}"/>
            </a:ext>
          </a:extLst>
        </xdr:cNvPr>
        <xdr:cNvSpPr/>
      </xdr:nvSpPr>
      <xdr:spPr>
        <a:xfrm>
          <a:off x="2688772" y="1001486"/>
          <a:ext cx="413657" cy="4245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277906</xdr:colOff>
      <xdr:row>6</xdr:row>
      <xdr:rowOff>761361</xdr:rowOff>
    </xdr:from>
    <xdr:to>
      <xdr:col>14</xdr:col>
      <xdr:colOff>772886</xdr:colOff>
      <xdr:row>9</xdr:row>
      <xdr:rowOff>119744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4D2E7B2-B02E-4B4A-BB35-ADA469DB1478}"/>
            </a:ext>
          </a:extLst>
        </xdr:cNvPr>
        <xdr:cNvSpPr/>
      </xdr:nvSpPr>
      <xdr:spPr>
        <a:xfrm>
          <a:off x="9204192" y="2209161"/>
          <a:ext cx="494980" cy="49049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163285</xdr:colOff>
      <xdr:row>6</xdr:row>
      <xdr:rowOff>751113</xdr:rowOff>
    </xdr:from>
    <xdr:to>
      <xdr:col>15</xdr:col>
      <xdr:colOff>658265</xdr:colOff>
      <xdr:row>9</xdr:row>
      <xdr:rowOff>109496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05B82A88-B7DB-47CC-A210-448CDBBE0644}"/>
            </a:ext>
          </a:extLst>
        </xdr:cNvPr>
        <xdr:cNvSpPr/>
      </xdr:nvSpPr>
      <xdr:spPr>
        <a:xfrm>
          <a:off x="10091056" y="2198913"/>
          <a:ext cx="494980" cy="49049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217714</xdr:colOff>
      <xdr:row>7</xdr:row>
      <xdr:rowOff>0</xdr:rowOff>
    </xdr:from>
    <xdr:to>
      <xdr:col>19</xdr:col>
      <xdr:colOff>712694</xdr:colOff>
      <xdr:row>9</xdr:row>
      <xdr:rowOff>120383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B45AF5F4-9A05-4576-84DC-48DACB619091}"/>
            </a:ext>
          </a:extLst>
        </xdr:cNvPr>
        <xdr:cNvSpPr/>
      </xdr:nvSpPr>
      <xdr:spPr>
        <a:xfrm>
          <a:off x="12910457" y="2209800"/>
          <a:ext cx="494980" cy="49049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555171</xdr:colOff>
      <xdr:row>35</xdr:row>
      <xdr:rowOff>54429</xdr:rowOff>
    </xdr:from>
    <xdr:to>
      <xdr:col>20</xdr:col>
      <xdr:colOff>816428</xdr:colOff>
      <xdr:row>37</xdr:row>
      <xdr:rowOff>174171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7D9164A-3099-4DF0-AC58-9666F2B4B315}"/>
            </a:ext>
          </a:extLst>
        </xdr:cNvPr>
        <xdr:cNvSpPr txBox="1"/>
      </xdr:nvSpPr>
      <xdr:spPr>
        <a:xfrm>
          <a:off x="13149942" y="7467600"/>
          <a:ext cx="1143000" cy="489857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Start</a:t>
          </a:r>
          <a:r>
            <a:rPr lang="en-US" sz="1100" b="1" baseline="0">
              <a:solidFill>
                <a:srgbClr val="FF0000"/>
              </a:solidFill>
            </a:rPr>
            <a:t> no earlier than Sep-24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533400</xdr:colOff>
      <xdr:row>25</xdr:row>
      <xdr:rowOff>32657</xdr:rowOff>
    </xdr:from>
    <xdr:to>
      <xdr:col>16</xdr:col>
      <xdr:colOff>794657</xdr:colOff>
      <xdr:row>27</xdr:row>
      <xdr:rowOff>152399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6A37D25-A658-4D11-A2C3-A1BFE568884A}"/>
            </a:ext>
          </a:extLst>
        </xdr:cNvPr>
        <xdr:cNvSpPr txBox="1"/>
      </xdr:nvSpPr>
      <xdr:spPr>
        <a:xfrm>
          <a:off x="10363200" y="5584371"/>
          <a:ext cx="1143000" cy="489857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Start</a:t>
          </a:r>
          <a:r>
            <a:rPr lang="en-US" sz="1100" b="1" baseline="0">
              <a:solidFill>
                <a:srgbClr val="FF0000"/>
              </a:solidFill>
            </a:rPr>
            <a:t> Ramp in Nov-23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380999</xdr:colOff>
      <xdr:row>1</xdr:row>
      <xdr:rowOff>168726</xdr:rowOff>
    </xdr:from>
    <xdr:to>
      <xdr:col>7</xdr:col>
      <xdr:colOff>-1</xdr:colOff>
      <xdr:row>3</xdr:row>
      <xdr:rowOff>87084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A2016D3A-AC77-4414-92B3-E4E5D11AC948}"/>
            </a:ext>
          </a:extLst>
        </xdr:cNvPr>
        <xdr:cNvSpPr/>
      </xdr:nvSpPr>
      <xdr:spPr>
        <a:xfrm flipH="1">
          <a:off x="3672839" y="534486"/>
          <a:ext cx="525780" cy="34507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52</xdr:row>
      <xdr:rowOff>15240</xdr:rowOff>
    </xdr:from>
    <xdr:to>
      <xdr:col>14</xdr:col>
      <xdr:colOff>594360</xdr:colOff>
      <xdr:row>75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6B3AD6-F468-4932-B0CA-A4957A002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594360</xdr:colOff>
      <xdr:row>53</xdr:row>
      <xdr:rowOff>152400</xdr:rowOff>
    </xdr:from>
    <xdr:to>
      <xdr:col>14</xdr:col>
      <xdr:colOff>525780</xdr:colOff>
      <xdr:row>56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6FDC51-98FB-4264-8206-9CCBB700D8F6}"/>
            </a:ext>
          </a:extLst>
        </xdr:cNvPr>
        <xdr:cNvSpPr txBox="1"/>
      </xdr:nvSpPr>
      <xdr:spPr>
        <a:xfrm>
          <a:off x="6324600" y="9959340"/>
          <a:ext cx="1981200" cy="47244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Peak = 10,500 size 5/8 - 2", [plus addtl. 72 size 3" - 10"]</a:t>
          </a:r>
        </a:p>
      </xdr:txBody>
    </xdr:sp>
    <xdr:clientData/>
  </xdr:twoCellAnchor>
  <xdr:twoCellAnchor>
    <xdr:from>
      <xdr:col>1</xdr:col>
      <xdr:colOff>7620</xdr:colOff>
      <xdr:row>2</xdr:row>
      <xdr:rowOff>7620</xdr:rowOff>
    </xdr:from>
    <xdr:to>
      <xdr:col>14</xdr:col>
      <xdr:colOff>586740</xdr:colOff>
      <xdr:row>26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8FD31E-1B8A-4CB2-BA9C-DC0825AA0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27</xdr:row>
      <xdr:rowOff>22860</xdr:rowOff>
    </xdr:from>
    <xdr:to>
      <xdr:col>15</xdr:col>
      <xdr:colOff>0</xdr:colOff>
      <xdr:row>51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51CB364-CFA0-4CFD-ACDE-5581CF9DA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441960</xdr:colOff>
      <xdr:row>4</xdr:row>
      <xdr:rowOff>0</xdr:rowOff>
    </xdr:from>
    <xdr:to>
      <xdr:col>14</xdr:col>
      <xdr:colOff>434340</xdr:colOff>
      <xdr:row>6</xdr:row>
      <xdr:rowOff>106680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ECB29EF-AF7E-4D58-AC53-002B88960F01}"/>
            </a:ext>
          </a:extLst>
        </xdr:cNvPr>
        <xdr:cNvSpPr txBox="1"/>
      </xdr:nvSpPr>
      <xdr:spPr>
        <a:xfrm>
          <a:off x="6172200" y="845820"/>
          <a:ext cx="2042160" cy="47244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Peak = 15,500 size 5/8 - 2", [plus addtl. 120 size 3" - 10"]</a:t>
          </a:r>
        </a:p>
      </xdr:txBody>
    </xdr:sp>
    <xdr:clientData/>
  </xdr:twoCellAnchor>
  <xdr:twoCellAnchor>
    <xdr:from>
      <xdr:col>10</xdr:col>
      <xdr:colOff>518160</xdr:colOff>
      <xdr:row>29</xdr:row>
      <xdr:rowOff>7620</xdr:rowOff>
    </xdr:from>
    <xdr:to>
      <xdr:col>14</xdr:col>
      <xdr:colOff>457200</xdr:colOff>
      <xdr:row>31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DAB0E94-83E6-4E87-9425-4D7717984CDF}"/>
            </a:ext>
          </a:extLst>
        </xdr:cNvPr>
        <xdr:cNvSpPr txBox="1"/>
      </xdr:nvSpPr>
      <xdr:spPr>
        <a:xfrm>
          <a:off x="6248400" y="5425440"/>
          <a:ext cx="1988820" cy="47244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Peak = 13,000 size 5/8 - 2", [plus addtl. 88 size 3" - 10"]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A1:Z77"/>
  <sheetViews>
    <sheetView tabSelected="1" zoomScale="90" zoomScaleNormal="90" workbookViewId="0">
      <pane xSplit="12" ySplit="2" topLeftCell="M3" activePane="bottomRight" state="frozen"/>
      <selection pane="topRight" activeCell="M1" sqref="M1"/>
      <selection pane="bottomLeft" activeCell="A3" sqref="A3"/>
      <selection pane="bottomRight" activeCell="E78" sqref="E77:E78"/>
    </sheetView>
  </sheetViews>
  <sheetFormatPr defaultRowHeight="14.4"/>
  <cols>
    <col min="1" max="1" width="2.88671875" customWidth="1"/>
    <col min="2" max="2" width="12.33203125" customWidth="1"/>
    <col min="3" max="3" width="11.109375" style="1" customWidth="1"/>
    <col min="4" max="4" width="2.6640625" customWidth="1"/>
    <col min="5" max="5" width="10.44140625" style="1" customWidth="1"/>
    <col min="6" max="7" width="9.88671875" customWidth="1"/>
    <col min="8" max="8" width="2.5546875" customWidth="1"/>
    <col min="9" max="9" width="11.109375" style="1" customWidth="1"/>
    <col min="10" max="10" width="2.5546875" customWidth="1"/>
    <col min="11" max="11" width="11.109375" customWidth="1"/>
    <col min="12" max="12" width="10.88671875" customWidth="1"/>
    <col min="13" max="13" width="5.5546875" customWidth="1"/>
    <col min="24" max="24" width="2.5546875" customWidth="1"/>
    <col min="25" max="25" width="12" customWidth="1"/>
    <col min="26" max="26" width="7.44140625" customWidth="1"/>
  </cols>
  <sheetData>
    <row r="1" spans="2:26" s="3" customFormat="1" ht="23.4">
      <c r="B1" s="31" t="s">
        <v>78</v>
      </c>
      <c r="E1" s="2"/>
      <c r="I1" s="69"/>
      <c r="O1" s="365" t="s">
        <v>79</v>
      </c>
      <c r="P1" s="295"/>
      <c r="Q1" s="295"/>
      <c r="R1" s="295"/>
      <c r="S1" s="295"/>
      <c r="T1" s="295"/>
      <c r="U1" s="295"/>
      <c r="V1" s="295"/>
      <c r="W1" s="296"/>
      <c r="Y1" s="359">
        <f>date</f>
        <v>44971</v>
      </c>
    </row>
    <row r="2" spans="2:26" s="3" customFormat="1" ht="16.8" customHeight="1">
      <c r="B2" s="358" t="s">
        <v>72</v>
      </c>
      <c r="C2" s="2"/>
      <c r="E2" s="2"/>
      <c r="I2" s="2"/>
      <c r="Y2" s="363"/>
    </row>
    <row r="3" spans="2:26" ht="6" customHeight="1">
      <c r="B3" s="85"/>
      <c r="C3" s="7"/>
    </row>
    <row r="4" spans="2:26">
      <c r="B4" s="76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5"/>
      <c r="N4" s="287" t="s">
        <v>65</v>
      </c>
      <c r="O4" s="288"/>
      <c r="P4" s="289"/>
      <c r="Q4" s="290" t="s">
        <v>52</v>
      </c>
      <c r="R4" s="291"/>
      <c r="S4" s="291"/>
      <c r="T4" s="291"/>
      <c r="U4" s="291"/>
      <c r="V4" s="291"/>
      <c r="W4" s="291"/>
      <c r="X4" s="268"/>
      <c r="Y4" s="269"/>
    </row>
    <row r="5" spans="2:26">
      <c r="B5" s="77" t="s">
        <v>39</v>
      </c>
      <c r="C5" s="78"/>
      <c r="D5" s="78"/>
      <c r="E5" s="78"/>
      <c r="F5" s="78"/>
      <c r="G5" s="78"/>
      <c r="H5" s="78"/>
      <c r="I5" s="78"/>
      <c r="J5" s="78"/>
      <c r="K5" s="78"/>
      <c r="L5" s="79"/>
      <c r="N5" s="270" t="s">
        <v>75</v>
      </c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2"/>
    </row>
    <row r="6" spans="2:26" ht="18" customHeight="1">
      <c r="B6" s="358" t="s">
        <v>71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26" ht="14.4" customHeight="1">
      <c r="N7" s="200">
        <v>2023</v>
      </c>
      <c r="O7" s="201"/>
      <c r="P7" s="202">
        <v>2024</v>
      </c>
      <c r="Q7" s="203"/>
      <c r="R7" s="204">
        <v>2025</v>
      </c>
      <c r="S7" s="205"/>
      <c r="T7" s="206">
        <v>2026</v>
      </c>
      <c r="U7" s="207"/>
      <c r="V7" s="338">
        <v>2027</v>
      </c>
      <c r="W7" s="339"/>
      <c r="X7" s="3"/>
      <c r="Y7" s="208" t="s">
        <v>15</v>
      </c>
    </row>
    <row r="8" spans="2:26">
      <c r="B8" s="89"/>
      <c r="C8" s="28">
        <v>2022</v>
      </c>
      <c r="E8" s="28" t="s">
        <v>36</v>
      </c>
      <c r="F8" s="28" t="s">
        <v>37</v>
      </c>
      <c r="G8" s="28" t="s">
        <v>49</v>
      </c>
      <c r="I8" s="27" t="s">
        <v>5</v>
      </c>
      <c r="K8" s="98" t="s">
        <v>4</v>
      </c>
      <c r="L8" s="98" t="s">
        <v>4</v>
      </c>
      <c r="N8" s="209" t="s">
        <v>4</v>
      </c>
      <c r="O8" s="210" t="s">
        <v>4</v>
      </c>
      <c r="P8" s="211" t="s">
        <v>4</v>
      </c>
      <c r="Q8" s="212" t="s">
        <v>4</v>
      </c>
      <c r="R8" s="213" t="s">
        <v>4</v>
      </c>
      <c r="S8" s="214" t="s">
        <v>4</v>
      </c>
      <c r="T8" s="215" t="s">
        <v>4</v>
      </c>
      <c r="U8" s="216" t="s">
        <v>4</v>
      </c>
      <c r="V8" s="340" t="s">
        <v>4</v>
      </c>
      <c r="W8" s="341" t="s">
        <v>4</v>
      </c>
      <c r="X8" s="3"/>
      <c r="Y8" s="98" t="s">
        <v>4</v>
      </c>
    </row>
    <row r="9" spans="2:26">
      <c r="B9" s="90" t="s">
        <v>2</v>
      </c>
      <c r="C9" s="26" t="s">
        <v>3</v>
      </c>
      <c r="E9" s="26" t="s">
        <v>35</v>
      </c>
      <c r="F9" s="26" t="s">
        <v>35</v>
      </c>
      <c r="G9" s="26" t="s">
        <v>35</v>
      </c>
      <c r="I9" s="25" t="s">
        <v>40</v>
      </c>
      <c r="K9" s="99" t="s">
        <v>40</v>
      </c>
      <c r="L9" s="99" t="s">
        <v>40</v>
      </c>
      <c r="N9" s="217" t="s">
        <v>40</v>
      </c>
      <c r="O9" s="218" t="s">
        <v>40</v>
      </c>
      <c r="P9" s="219" t="s">
        <v>40</v>
      </c>
      <c r="Q9" s="220" t="s">
        <v>40</v>
      </c>
      <c r="R9" s="221" t="s">
        <v>40</v>
      </c>
      <c r="S9" s="222" t="s">
        <v>40</v>
      </c>
      <c r="T9" s="223" t="s">
        <v>40</v>
      </c>
      <c r="U9" s="224" t="s">
        <v>40</v>
      </c>
      <c r="V9" s="342" t="s">
        <v>40</v>
      </c>
      <c r="W9" s="343" t="s">
        <v>40</v>
      </c>
      <c r="X9" s="3"/>
      <c r="Y9" s="99" t="s">
        <v>40</v>
      </c>
    </row>
    <row r="10" spans="2:26">
      <c r="B10" s="90"/>
      <c r="C10" s="8" t="s">
        <v>18</v>
      </c>
      <c r="E10" s="8" t="s">
        <v>41</v>
      </c>
      <c r="F10" s="8" t="s">
        <v>41</v>
      </c>
      <c r="G10" s="8" t="s">
        <v>41</v>
      </c>
      <c r="I10" s="17" t="s">
        <v>37</v>
      </c>
      <c r="K10" s="100" t="s">
        <v>37</v>
      </c>
      <c r="L10" s="100" t="s">
        <v>38</v>
      </c>
      <c r="N10" s="225" t="s">
        <v>37</v>
      </c>
      <c r="O10" s="226" t="s">
        <v>38</v>
      </c>
      <c r="P10" s="227" t="s">
        <v>37</v>
      </c>
      <c r="Q10" s="228" t="s">
        <v>38</v>
      </c>
      <c r="R10" s="229" t="s">
        <v>37</v>
      </c>
      <c r="S10" s="230" t="s">
        <v>38</v>
      </c>
      <c r="T10" s="231" t="s">
        <v>37</v>
      </c>
      <c r="U10" s="232" t="s">
        <v>38</v>
      </c>
      <c r="V10" s="344" t="s">
        <v>37</v>
      </c>
      <c r="W10" s="345" t="s">
        <v>38</v>
      </c>
      <c r="X10" s="3"/>
      <c r="Y10" s="100" t="s">
        <v>53</v>
      </c>
    </row>
    <row r="11" spans="2:26">
      <c r="B11" s="91" t="s">
        <v>7</v>
      </c>
      <c r="C11" s="86">
        <v>498460.22318478406</v>
      </c>
      <c r="E11" s="67">
        <f t="shared" ref="E11:E21" si="0">C11/$C$72</f>
        <v>0.87588150592886771</v>
      </c>
      <c r="F11" s="67">
        <f>C11/SUM($C$61:$C$65)</f>
        <v>0.87935507091205201</v>
      </c>
      <c r="G11" s="121"/>
      <c r="I11" s="96">
        <f>$F11*$I$22</f>
        <v>42209.043403778494</v>
      </c>
      <c r="K11" s="101">
        <f>$F11*$K$22</f>
        <v>0</v>
      </c>
      <c r="L11" s="72"/>
      <c r="N11" s="233">
        <f>$F11*$N$22</f>
        <v>0</v>
      </c>
      <c r="O11" s="234"/>
      <c r="P11" s="235">
        <f>$F11*$P$22</f>
        <v>0</v>
      </c>
      <c r="Q11" s="236"/>
      <c r="R11" s="237">
        <f>$F11*$R$22</f>
        <v>0</v>
      </c>
      <c r="S11" s="236"/>
      <c r="T11" s="238">
        <f>$F11*$T$22</f>
        <v>0</v>
      </c>
      <c r="U11" s="234"/>
      <c r="V11" s="346">
        <f>$F11*$V$22</f>
        <v>0</v>
      </c>
      <c r="W11" s="234"/>
      <c r="Y11" s="239">
        <f t="shared" ref="Y11:Y21" si="1">SUM(N11:W11)</f>
        <v>0</v>
      </c>
      <c r="Z11" s="281" t="b">
        <f>Y11=K11</f>
        <v>1</v>
      </c>
    </row>
    <row r="12" spans="2:26">
      <c r="B12" s="92" t="s">
        <v>8</v>
      </c>
      <c r="C12" s="87">
        <v>37140.227911864007</v>
      </c>
      <c r="E12" s="68">
        <f t="shared" si="0"/>
        <v>6.5261854890125232E-2</v>
      </c>
      <c r="F12" s="68">
        <f>C12/SUM($C$61:$C$65)</f>
        <v>6.5520669915159452E-2</v>
      </c>
      <c r="G12" s="122"/>
      <c r="I12" s="96">
        <f t="shared" ref="I12:I15" si="2">$F12*$I$22</f>
        <v>3144.9921559276536</v>
      </c>
      <c r="K12" s="102">
        <f t="shared" ref="K12:K15" si="3">$F12*$K$22</f>
        <v>0</v>
      </c>
      <c r="L12" s="72"/>
      <c r="N12" s="233">
        <f>$F12*$N$22</f>
        <v>0</v>
      </c>
      <c r="O12" s="234"/>
      <c r="P12" s="240">
        <f t="shared" ref="P12:P15" si="4">$F12*$P$22</f>
        <v>0</v>
      </c>
      <c r="Q12" s="234"/>
      <c r="R12" s="241">
        <f t="shared" ref="R12:R15" si="5">$F12*$R$22</f>
        <v>0</v>
      </c>
      <c r="S12" s="234"/>
      <c r="T12" s="238">
        <f t="shared" ref="T12:T15" si="6">$F12*$T$22</f>
        <v>0</v>
      </c>
      <c r="U12" s="234"/>
      <c r="V12" s="346">
        <f>$F12*$V$22</f>
        <v>0</v>
      </c>
      <c r="W12" s="234"/>
      <c r="Y12" s="102">
        <f t="shared" si="1"/>
        <v>0</v>
      </c>
      <c r="Z12" s="281" t="b">
        <f t="shared" ref="Z12:Z15" si="7">Y12=K12</f>
        <v>1</v>
      </c>
    </row>
    <row r="13" spans="2:26">
      <c r="B13" s="92" t="s">
        <v>9</v>
      </c>
      <c r="C13" s="87">
        <v>15993.465768000002</v>
      </c>
      <c r="E13" s="68">
        <f t="shared" si="0"/>
        <v>2.8103307406145007E-2</v>
      </c>
      <c r="F13" s="68">
        <f>C13/SUM($C$61:$C$65)</f>
        <v>2.8214759313574117E-2</v>
      </c>
      <c r="G13" s="122"/>
      <c r="I13" s="96">
        <f t="shared" si="2"/>
        <v>1354.3084470515576</v>
      </c>
      <c r="K13" s="102">
        <f t="shared" si="3"/>
        <v>0</v>
      </c>
      <c r="L13" s="72"/>
      <c r="N13" s="233">
        <f>$F13*$N$22</f>
        <v>0</v>
      </c>
      <c r="O13" s="234"/>
      <c r="P13" s="240">
        <f t="shared" si="4"/>
        <v>0</v>
      </c>
      <c r="Q13" s="234"/>
      <c r="R13" s="241">
        <f t="shared" si="5"/>
        <v>0</v>
      </c>
      <c r="S13" s="234"/>
      <c r="T13" s="238">
        <f t="shared" si="6"/>
        <v>0</v>
      </c>
      <c r="U13" s="234"/>
      <c r="V13" s="346">
        <f>$F13*$V$22</f>
        <v>0</v>
      </c>
      <c r="W13" s="234"/>
      <c r="Y13" s="102">
        <f t="shared" si="1"/>
        <v>0</v>
      </c>
      <c r="Z13" s="281" t="b">
        <f t="shared" si="7"/>
        <v>1</v>
      </c>
    </row>
    <row r="14" spans="2:26">
      <c r="B14" s="92" t="s">
        <v>10</v>
      </c>
      <c r="C14" s="87">
        <v>8879.1273359999996</v>
      </c>
      <c r="E14" s="68">
        <f t="shared" si="0"/>
        <v>1.5602174578144466E-2</v>
      </c>
      <c r="F14" s="68">
        <f>C14/SUM($C$61:$C$65)</f>
        <v>1.5664049577113301E-2</v>
      </c>
      <c r="G14" s="122"/>
      <c r="I14" s="96">
        <f t="shared" si="2"/>
        <v>751.87437970143844</v>
      </c>
      <c r="K14" s="102">
        <f t="shared" si="3"/>
        <v>0</v>
      </c>
      <c r="L14" s="72"/>
      <c r="N14" s="233">
        <f>$F14*$N$22</f>
        <v>0</v>
      </c>
      <c r="O14" s="234"/>
      <c r="P14" s="240">
        <f t="shared" si="4"/>
        <v>0</v>
      </c>
      <c r="Q14" s="234"/>
      <c r="R14" s="241">
        <f t="shared" si="5"/>
        <v>0</v>
      </c>
      <c r="S14" s="234"/>
      <c r="T14" s="238">
        <f t="shared" si="6"/>
        <v>0</v>
      </c>
      <c r="U14" s="234"/>
      <c r="V14" s="346">
        <f>$F14*$V$22</f>
        <v>0</v>
      </c>
      <c r="W14" s="234"/>
      <c r="Y14" s="102">
        <f t="shared" si="1"/>
        <v>0</v>
      </c>
      <c r="Z14" s="281" t="b">
        <f t="shared" si="7"/>
        <v>1</v>
      </c>
    </row>
    <row r="15" spans="2:26">
      <c r="B15" s="92" t="s">
        <v>11</v>
      </c>
      <c r="C15" s="87">
        <v>6374.4553739999983</v>
      </c>
      <c r="E15" s="68">
        <f t="shared" si="0"/>
        <v>1.1201029315403789E-2</v>
      </c>
      <c r="F15" s="68">
        <f>C15/SUM($C$61:$C$65)</f>
        <v>1.1245450282101044E-2</v>
      </c>
      <c r="G15" s="123"/>
      <c r="I15" s="96">
        <f t="shared" si="2"/>
        <v>539.78161354085012</v>
      </c>
      <c r="K15" s="102">
        <f t="shared" si="3"/>
        <v>0</v>
      </c>
      <c r="L15" s="72"/>
      <c r="N15" s="233">
        <f>$F15*$N$22</f>
        <v>0</v>
      </c>
      <c r="O15" s="234"/>
      <c r="P15" s="240">
        <f t="shared" si="4"/>
        <v>0</v>
      </c>
      <c r="Q15" s="234"/>
      <c r="R15" s="241">
        <f t="shared" si="5"/>
        <v>0</v>
      </c>
      <c r="S15" s="234"/>
      <c r="T15" s="238">
        <f t="shared" si="6"/>
        <v>0</v>
      </c>
      <c r="U15" s="234"/>
      <c r="V15" s="346">
        <f>$F15*$V$22</f>
        <v>0</v>
      </c>
      <c r="W15" s="234"/>
      <c r="Y15" s="102">
        <f t="shared" si="1"/>
        <v>0</v>
      </c>
      <c r="Z15" s="281" t="b">
        <f t="shared" si="7"/>
        <v>1</v>
      </c>
    </row>
    <row r="16" spans="2:26">
      <c r="B16" s="92" t="s">
        <v>12</v>
      </c>
      <c r="C16" s="87">
        <v>1114</v>
      </c>
      <c r="E16" s="68">
        <f t="shared" si="0"/>
        <v>1.9574921974126014E-3</v>
      </c>
      <c r="F16" s="73"/>
      <c r="G16" s="68">
        <f>$E16/SUM($E$16:$E$21)</f>
        <v>0.49555160142348753</v>
      </c>
      <c r="I16" s="70"/>
      <c r="K16" s="71"/>
      <c r="L16" s="102">
        <f>$G16*$L$22</f>
        <v>0</v>
      </c>
      <c r="N16" s="242"/>
      <c r="O16" s="243">
        <f>$G16*$O$22</f>
        <v>0</v>
      </c>
      <c r="P16" s="242"/>
      <c r="Q16" s="244">
        <f>$G16*$Q$22</f>
        <v>0</v>
      </c>
      <c r="R16" s="242"/>
      <c r="S16" s="245">
        <f>$G16*$S$22</f>
        <v>0</v>
      </c>
      <c r="T16" s="242"/>
      <c r="U16" s="246">
        <f>$G16*$U$22</f>
        <v>0</v>
      </c>
      <c r="V16" s="242"/>
      <c r="W16" s="347">
        <f t="shared" ref="W16:W21" si="8">$G16*$W$22</f>
        <v>0</v>
      </c>
      <c r="Y16" s="102">
        <f t="shared" si="1"/>
        <v>0</v>
      </c>
      <c r="Z16" s="281" t="b">
        <f>Y16=L16</f>
        <v>1</v>
      </c>
    </row>
    <row r="17" spans="1:26">
      <c r="B17" s="92" t="s">
        <v>13</v>
      </c>
      <c r="C17" s="87">
        <v>678</v>
      </c>
      <c r="E17" s="68">
        <f t="shared" si="0"/>
        <v>1.1913641919620679E-3</v>
      </c>
      <c r="F17" s="71"/>
      <c r="G17" s="68">
        <f t="shared" ref="G17:G21" si="9">$E17/SUM($E$16:$E$21)</f>
        <v>0.30160142348754448</v>
      </c>
      <c r="I17" s="29"/>
      <c r="K17" s="71"/>
      <c r="L17" s="102">
        <f t="shared" ref="L17:L21" si="10">$G17*$L$22</f>
        <v>0</v>
      </c>
      <c r="N17" s="242"/>
      <c r="O17" s="243">
        <f t="shared" ref="O17:O21" si="11">$G17*$O$22</f>
        <v>0</v>
      </c>
      <c r="P17" s="242"/>
      <c r="Q17" s="244">
        <f t="shared" ref="Q17:Q21" si="12">$G17*$Q$22</f>
        <v>0</v>
      </c>
      <c r="R17" s="242"/>
      <c r="S17" s="245">
        <f t="shared" ref="S17:S21" si="13">$G17*$S$22</f>
        <v>0</v>
      </c>
      <c r="T17" s="242"/>
      <c r="U17" s="246">
        <f t="shared" ref="U17:U21" si="14">$G17*$U$22</f>
        <v>0</v>
      </c>
      <c r="V17" s="242"/>
      <c r="W17" s="347">
        <f t="shared" si="8"/>
        <v>0</v>
      </c>
      <c r="Y17" s="102">
        <f t="shared" si="1"/>
        <v>0</v>
      </c>
      <c r="Z17" s="281" t="b">
        <f t="shared" ref="Z17:Z21" si="15">Y17=L17</f>
        <v>1</v>
      </c>
    </row>
    <row r="18" spans="1:26">
      <c r="B18" s="92" t="s">
        <v>20</v>
      </c>
      <c r="C18" s="87">
        <v>337</v>
      </c>
      <c r="E18" s="68">
        <f t="shared" si="0"/>
        <v>5.9216774733217834E-4</v>
      </c>
      <c r="F18" s="71"/>
      <c r="G18" s="68">
        <f t="shared" si="9"/>
        <v>0.14991103202846975</v>
      </c>
      <c r="I18" s="29"/>
      <c r="K18" s="71"/>
      <c r="L18" s="102">
        <f t="shared" si="10"/>
        <v>0</v>
      </c>
      <c r="N18" s="242"/>
      <c r="O18" s="243">
        <f t="shared" si="11"/>
        <v>0</v>
      </c>
      <c r="P18" s="242"/>
      <c r="Q18" s="244">
        <f t="shared" si="12"/>
        <v>0</v>
      </c>
      <c r="R18" s="242"/>
      <c r="S18" s="245">
        <f t="shared" si="13"/>
        <v>0</v>
      </c>
      <c r="T18" s="242"/>
      <c r="U18" s="246">
        <f t="shared" si="14"/>
        <v>0</v>
      </c>
      <c r="V18" s="242"/>
      <c r="W18" s="347">
        <f t="shared" si="8"/>
        <v>0</v>
      </c>
      <c r="Y18" s="102">
        <f t="shared" si="1"/>
        <v>0</v>
      </c>
      <c r="Z18" s="281" t="b">
        <f t="shared" si="15"/>
        <v>1</v>
      </c>
    </row>
    <row r="19" spans="1:26">
      <c r="B19" s="93" t="s">
        <v>21</v>
      </c>
      <c r="C19" s="87">
        <v>96</v>
      </c>
      <c r="E19" s="68">
        <f t="shared" si="0"/>
        <v>1.6868873514507156E-4</v>
      </c>
      <c r="F19" s="71"/>
      <c r="G19" s="68">
        <f t="shared" si="9"/>
        <v>4.2704626334519574E-2</v>
      </c>
      <c r="I19" s="29"/>
      <c r="K19" s="71"/>
      <c r="L19" s="102">
        <f t="shared" si="10"/>
        <v>0</v>
      </c>
      <c r="N19" s="242"/>
      <c r="O19" s="243">
        <f t="shared" si="11"/>
        <v>0</v>
      </c>
      <c r="P19" s="242"/>
      <c r="Q19" s="244">
        <f t="shared" si="12"/>
        <v>0</v>
      </c>
      <c r="R19" s="242"/>
      <c r="S19" s="245">
        <f t="shared" si="13"/>
        <v>0</v>
      </c>
      <c r="T19" s="242"/>
      <c r="U19" s="246">
        <f t="shared" si="14"/>
        <v>0</v>
      </c>
      <c r="V19" s="242"/>
      <c r="W19" s="347">
        <f t="shared" si="8"/>
        <v>0</v>
      </c>
      <c r="Y19" s="102">
        <f t="shared" si="1"/>
        <v>0</v>
      </c>
      <c r="Z19" s="281" t="b">
        <f t="shared" si="15"/>
        <v>1</v>
      </c>
    </row>
    <row r="20" spans="1:26">
      <c r="B20" s="93" t="s">
        <v>22</v>
      </c>
      <c r="C20" s="87">
        <v>23</v>
      </c>
      <c r="E20" s="68">
        <f t="shared" si="0"/>
        <v>4.0415009461840062E-5</v>
      </c>
      <c r="F20" s="71"/>
      <c r="G20" s="68">
        <f t="shared" si="9"/>
        <v>1.0231316725978648E-2</v>
      </c>
      <c r="I20" s="29"/>
      <c r="K20" s="71"/>
      <c r="L20" s="102">
        <f t="shared" si="10"/>
        <v>0</v>
      </c>
      <c r="N20" s="242"/>
      <c r="O20" s="243">
        <f t="shared" si="11"/>
        <v>0</v>
      </c>
      <c r="P20" s="242"/>
      <c r="Q20" s="244">
        <f t="shared" si="12"/>
        <v>0</v>
      </c>
      <c r="R20" s="242"/>
      <c r="S20" s="245">
        <f t="shared" si="13"/>
        <v>0</v>
      </c>
      <c r="T20" s="242"/>
      <c r="U20" s="246">
        <f t="shared" si="14"/>
        <v>0</v>
      </c>
      <c r="V20" s="242"/>
      <c r="W20" s="347">
        <f t="shared" si="8"/>
        <v>0</v>
      </c>
      <c r="Y20" s="102">
        <f t="shared" si="1"/>
        <v>0</v>
      </c>
      <c r="Z20" s="281" t="b">
        <f t="shared" si="15"/>
        <v>1</v>
      </c>
    </row>
    <row r="21" spans="1:26">
      <c r="B21" s="93" t="s">
        <v>14</v>
      </c>
      <c r="C21" s="88">
        <v>0</v>
      </c>
      <c r="E21" s="80">
        <f t="shared" si="0"/>
        <v>0</v>
      </c>
      <c r="F21" s="71"/>
      <c r="G21" s="124">
        <f t="shared" si="9"/>
        <v>0</v>
      </c>
      <c r="I21" s="29"/>
      <c r="K21" s="71"/>
      <c r="L21" s="104">
        <f t="shared" si="10"/>
        <v>0</v>
      </c>
      <c r="N21" s="242"/>
      <c r="O21" s="247">
        <f t="shared" si="11"/>
        <v>0</v>
      </c>
      <c r="P21" s="242"/>
      <c r="Q21" s="248">
        <f t="shared" si="12"/>
        <v>0</v>
      </c>
      <c r="R21" s="242"/>
      <c r="S21" s="249">
        <f t="shared" si="13"/>
        <v>0</v>
      </c>
      <c r="T21" s="242"/>
      <c r="U21" s="250">
        <f t="shared" si="14"/>
        <v>0</v>
      </c>
      <c r="V21" s="242"/>
      <c r="W21" s="348">
        <f t="shared" si="8"/>
        <v>0</v>
      </c>
      <c r="Y21" s="251">
        <f t="shared" si="1"/>
        <v>0</v>
      </c>
      <c r="Z21" s="281" t="b">
        <f t="shared" si="15"/>
        <v>1</v>
      </c>
    </row>
    <row r="22" spans="1:26">
      <c r="B22" s="94" t="s">
        <v>15</v>
      </c>
      <c r="C22" s="95">
        <f>SUM(C11:C20)</f>
        <v>569095.4995746481</v>
      </c>
      <c r="E22" s="81">
        <f>SUM(E11:E21)</f>
        <v>1</v>
      </c>
      <c r="F22" s="82">
        <f>SUM(F11:F21)</f>
        <v>0.99999999999999989</v>
      </c>
      <c r="G22" s="81">
        <f>SUM(G11:G21)</f>
        <v>1</v>
      </c>
      <c r="I22" s="97">
        <f>'2 FSWD Scenario 1, End 6.30.26'!$M$79</f>
        <v>48000</v>
      </c>
      <c r="K22" s="103">
        <f>'2 FSWD Scenario 1, End 6.30.26'!$R$79</f>
        <v>0</v>
      </c>
      <c r="L22" s="103">
        <f>'2 FSWD Scenario 1, End 6.30.26'!$V$79</f>
        <v>0</v>
      </c>
      <c r="M22" s="378">
        <f>O22+Q22+S22+U22+W22</f>
        <v>0</v>
      </c>
      <c r="N22" s="252">
        <f>'2 FSWD Scenario 1, End 6.30.26'!$R$31</f>
        <v>0</v>
      </c>
      <c r="O22" s="253">
        <f>'2 FSWD Scenario 1, End 6.30.26'!$V$31</f>
        <v>0</v>
      </c>
      <c r="P22" s="254">
        <f>'2 FSWD Scenario 1, End 6.30.26'!$R$43-'2 FSWD Scenario 1, End 6.30.26'!$R$31</f>
        <v>0</v>
      </c>
      <c r="Q22" s="255">
        <f>'2 FSWD Scenario 1, End 6.30.26'!$V$43-'2 FSWD Scenario 1, End 6.30.26'!$V$31</f>
        <v>0</v>
      </c>
      <c r="R22" s="256">
        <f>'2 FSWD Scenario 1, End 6.30.26'!$R$55-'2 FSWD Scenario 1, End 6.30.26'!$R$43</f>
        <v>0</v>
      </c>
      <c r="S22" s="257">
        <f>'2 FSWD Scenario 1, End 6.30.26'!$V$55-'2 FSWD Scenario 1, End 6.30.26'!$V$43</f>
        <v>0</v>
      </c>
      <c r="T22" s="258">
        <f>'2 FSWD Scenario 1, End 6.30.26'!$R$67-'2 FSWD Scenario 1, End 6.30.26'!$R$55</f>
        <v>0</v>
      </c>
      <c r="U22" s="259">
        <f>'2 FSWD Scenario 1, End 6.30.26'!$V$67-'2 FSWD Scenario 1, End 6.30.26'!$V$55</f>
        <v>0</v>
      </c>
      <c r="V22" s="350">
        <f>'2 FSWD Scenario 1, End 6.30.26'!$R$79-'2 FSWD Scenario 1, End 6.30.26'!$R$67</f>
        <v>0</v>
      </c>
      <c r="W22" s="349">
        <f>'2 FSWD Scenario 1, End 6.30.26'!$V$79-'2 FSWD Scenario 1, End 6.30.26'!$V$67</f>
        <v>0</v>
      </c>
      <c r="X22" s="3"/>
      <c r="Y22" s="103">
        <f>SUM(Y11:Y21)</f>
        <v>0</v>
      </c>
      <c r="Z22" s="281" t="b">
        <f>Y22=L25</f>
        <v>1</v>
      </c>
    </row>
    <row r="23" spans="1:26">
      <c r="I23" s="280" t="b">
        <f>I22=SUM(I11:I15)</f>
        <v>1</v>
      </c>
      <c r="J23" s="279"/>
      <c r="K23" s="279" t="b">
        <f>K22=SUM(K11:K15)</f>
        <v>1</v>
      </c>
      <c r="L23" s="279" t="b">
        <f>L22=SUM(L16:L21)</f>
        <v>1</v>
      </c>
      <c r="M23" s="382">
        <f>N22+P22+R22+T22+V22</f>
        <v>0</v>
      </c>
      <c r="N23" s="279" t="b">
        <f>SUM(N11:N15)=N22</f>
        <v>1</v>
      </c>
      <c r="O23" s="279" t="b">
        <f>SUM(O16:O21)=O22</f>
        <v>1</v>
      </c>
      <c r="P23" s="279" t="b">
        <f>SUM(P11:P15)=P22</f>
        <v>1</v>
      </c>
      <c r="Q23" s="279" t="b">
        <f>SUM(Q16:Q21)=Q22</f>
        <v>1</v>
      </c>
      <c r="R23" s="279" t="b">
        <f>SUM(R11:R15)=R22</f>
        <v>1</v>
      </c>
      <c r="S23" s="279" t="b">
        <f>SUM(S16:S21)=S22</f>
        <v>1</v>
      </c>
      <c r="T23" s="279" t="b">
        <f>SUM(T11:T15)=T22</f>
        <v>1</v>
      </c>
      <c r="U23" s="279" t="b">
        <f>SUM(U16:U21)=U22</f>
        <v>1</v>
      </c>
      <c r="V23" s="279" t="b">
        <f>SUM(V11:V15)=V22</f>
        <v>1</v>
      </c>
      <c r="W23" s="279" t="b">
        <f>SUM(W16:W21)=W22</f>
        <v>1</v>
      </c>
    </row>
    <row r="24" spans="1:26">
      <c r="B24" s="384" t="s">
        <v>85</v>
      </c>
      <c r="I24" s="280"/>
      <c r="J24" s="279"/>
      <c r="K24" s="379" t="b">
        <f>ABS(430800-K22)&lt;=0.01</f>
        <v>0</v>
      </c>
      <c r="L24" s="380" t="b">
        <f>ABS(2248-L22)&lt;=0.01</f>
        <v>0</v>
      </c>
      <c r="N24" s="279"/>
      <c r="O24" s="279"/>
      <c r="P24" s="279"/>
      <c r="Q24" s="279"/>
      <c r="R24" s="279"/>
      <c r="S24" s="279"/>
      <c r="T24" s="279"/>
      <c r="U24" s="279"/>
      <c r="V24" s="279"/>
      <c r="W24" s="279"/>
    </row>
    <row r="25" spans="1:26">
      <c r="B25" s="384" t="s">
        <v>86</v>
      </c>
      <c r="K25" s="125" t="s">
        <v>50</v>
      </c>
      <c r="L25" s="126">
        <f>K22+L22</f>
        <v>0</v>
      </c>
      <c r="M25" s="381" t="b">
        <f>ABS(433048-L25)&lt;=0.01</f>
        <v>0</v>
      </c>
      <c r="N25" s="260" t="s">
        <v>50</v>
      </c>
      <c r="O25" s="261">
        <f t="shared" ref="O25" si="16">N22+O22</f>
        <v>0</v>
      </c>
      <c r="P25" s="262" t="s">
        <v>50</v>
      </c>
      <c r="Q25" s="263">
        <f t="shared" ref="Q25" si="17">P22+Q22</f>
        <v>0</v>
      </c>
      <c r="R25" s="264" t="s">
        <v>50</v>
      </c>
      <c r="S25" s="265">
        <f t="shared" ref="S25" si="18">R22+S22</f>
        <v>0</v>
      </c>
      <c r="T25" s="266" t="s">
        <v>50</v>
      </c>
      <c r="U25" s="267">
        <f t="shared" ref="U25" si="19">T22+U22</f>
        <v>0</v>
      </c>
      <c r="V25" s="351" t="s">
        <v>50</v>
      </c>
      <c r="W25" s="352">
        <f t="shared" ref="W25" si="20">V22+W22</f>
        <v>0</v>
      </c>
      <c r="Y25" s="103">
        <f>O25+Q25+S25+U25+W25</f>
        <v>0</v>
      </c>
    </row>
    <row r="26" spans="1:26" ht="7.2" customHeight="1">
      <c r="B26" s="85"/>
    </row>
    <row r="27" spans="1:26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26" ht="6.6" customHeight="1"/>
    <row r="29" spans="1:26">
      <c r="B29" s="76" t="s">
        <v>19</v>
      </c>
      <c r="C29" s="74"/>
      <c r="D29" s="74"/>
      <c r="E29" s="74"/>
      <c r="F29" s="74"/>
      <c r="G29" s="74"/>
      <c r="H29" s="74"/>
      <c r="I29" s="74"/>
      <c r="J29" s="74"/>
      <c r="K29" s="74"/>
      <c r="L29" s="75"/>
      <c r="N29" s="282" t="s">
        <v>66</v>
      </c>
      <c r="O29" s="283"/>
      <c r="P29" s="284"/>
      <c r="Q29" s="285" t="s">
        <v>52</v>
      </c>
      <c r="R29" s="286"/>
      <c r="S29" s="286"/>
      <c r="T29" s="286"/>
      <c r="U29" s="286"/>
      <c r="V29" s="286"/>
      <c r="W29" s="286"/>
      <c r="X29" s="273"/>
      <c r="Y29" s="274"/>
    </row>
    <row r="30" spans="1:26">
      <c r="B30" s="77" t="s">
        <v>39</v>
      </c>
      <c r="C30" s="78"/>
      <c r="D30" s="78"/>
      <c r="E30" s="78"/>
      <c r="F30" s="78"/>
      <c r="G30" s="78"/>
      <c r="H30" s="78"/>
      <c r="I30" s="78"/>
      <c r="J30" s="78"/>
      <c r="K30" s="78"/>
      <c r="L30" s="79"/>
      <c r="N30" s="275" t="s">
        <v>76</v>
      </c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7"/>
    </row>
    <row r="31" spans="1:26" ht="18" customHeight="1">
      <c r="B31" s="358" t="s">
        <v>71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6">
      <c r="N32" s="200">
        <v>2023</v>
      </c>
      <c r="O32" s="201"/>
      <c r="P32" s="202">
        <v>2024</v>
      </c>
      <c r="Q32" s="203"/>
      <c r="R32" s="204">
        <v>2025</v>
      </c>
      <c r="S32" s="205"/>
      <c r="T32" s="206">
        <v>2026</v>
      </c>
      <c r="U32" s="207"/>
      <c r="V32" s="338">
        <v>2026</v>
      </c>
      <c r="W32" s="339"/>
      <c r="X32" s="3"/>
      <c r="Y32" s="208" t="s">
        <v>15</v>
      </c>
    </row>
    <row r="33" spans="2:26">
      <c r="B33" s="89"/>
      <c r="C33" s="28">
        <v>2022</v>
      </c>
      <c r="E33" s="28" t="s">
        <v>36</v>
      </c>
      <c r="F33" s="28" t="s">
        <v>37</v>
      </c>
      <c r="G33" s="28" t="s">
        <v>49</v>
      </c>
      <c r="I33" s="27" t="s">
        <v>5</v>
      </c>
      <c r="K33" s="98" t="s">
        <v>4</v>
      </c>
      <c r="L33" s="98" t="s">
        <v>4</v>
      </c>
      <c r="N33" s="209" t="s">
        <v>4</v>
      </c>
      <c r="O33" s="210" t="s">
        <v>4</v>
      </c>
      <c r="P33" s="211" t="s">
        <v>4</v>
      </c>
      <c r="Q33" s="212" t="s">
        <v>4</v>
      </c>
      <c r="R33" s="213" t="s">
        <v>4</v>
      </c>
      <c r="S33" s="214" t="s">
        <v>4</v>
      </c>
      <c r="T33" s="215" t="s">
        <v>4</v>
      </c>
      <c r="U33" s="216" t="s">
        <v>4</v>
      </c>
      <c r="V33" s="340" t="s">
        <v>4</v>
      </c>
      <c r="W33" s="341" t="s">
        <v>4</v>
      </c>
      <c r="X33" s="3"/>
      <c r="Y33" s="98" t="s">
        <v>4</v>
      </c>
    </row>
    <row r="34" spans="2:26">
      <c r="B34" s="90" t="s">
        <v>2</v>
      </c>
      <c r="C34" s="26" t="s">
        <v>3</v>
      </c>
      <c r="E34" s="26" t="s">
        <v>35</v>
      </c>
      <c r="F34" s="26" t="s">
        <v>35</v>
      </c>
      <c r="G34" s="26" t="s">
        <v>35</v>
      </c>
      <c r="I34" s="25" t="s">
        <v>40</v>
      </c>
      <c r="K34" s="99" t="s">
        <v>40</v>
      </c>
      <c r="L34" s="99" t="s">
        <v>40</v>
      </c>
      <c r="N34" s="217" t="s">
        <v>40</v>
      </c>
      <c r="O34" s="218" t="s">
        <v>40</v>
      </c>
      <c r="P34" s="219" t="s">
        <v>40</v>
      </c>
      <c r="Q34" s="220" t="s">
        <v>40</v>
      </c>
      <c r="R34" s="221" t="s">
        <v>40</v>
      </c>
      <c r="S34" s="222" t="s">
        <v>40</v>
      </c>
      <c r="T34" s="223" t="s">
        <v>40</v>
      </c>
      <c r="U34" s="224" t="s">
        <v>40</v>
      </c>
      <c r="V34" s="342" t="s">
        <v>40</v>
      </c>
      <c r="W34" s="343" t="s">
        <v>40</v>
      </c>
      <c r="X34" s="3"/>
      <c r="Y34" s="99" t="s">
        <v>40</v>
      </c>
    </row>
    <row r="35" spans="2:26">
      <c r="B35" s="90"/>
      <c r="C35" s="8" t="s">
        <v>18</v>
      </c>
      <c r="E35" s="8" t="s">
        <v>41</v>
      </c>
      <c r="F35" s="8" t="s">
        <v>41</v>
      </c>
      <c r="G35" s="8" t="s">
        <v>41</v>
      </c>
      <c r="I35" s="17" t="s">
        <v>37</v>
      </c>
      <c r="K35" s="100" t="s">
        <v>37</v>
      </c>
      <c r="L35" s="100" t="s">
        <v>38</v>
      </c>
      <c r="N35" s="225" t="s">
        <v>37</v>
      </c>
      <c r="O35" s="226" t="s">
        <v>38</v>
      </c>
      <c r="P35" s="227" t="s">
        <v>37</v>
      </c>
      <c r="Q35" s="228" t="s">
        <v>38</v>
      </c>
      <c r="R35" s="229" t="s">
        <v>37</v>
      </c>
      <c r="S35" s="230" t="s">
        <v>38</v>
      </c>
      <c r="T35" s="231" t="s">
        <v>37</v>
      </c>
      <c r="U35" s="232" t="s">
        <v>38</v>
      </c>
      <c r="V35" s="344" t="s">
        <v>37</v>
      </c>
      <c r="W35" s="345" t="s">
        <v>38</v>
      </c>
      <c r="X35" s="3"/>
      <c r="Y35" s="100" t="s">
        <v>53</v>
      </c>
    </row>
    <row r="36" spans="2:26">
      <c r="B36" s="91" t="s">
        <v>7</v>
      </c>
      <c r="C36" s="86">
        <v>498460.22318478406</v>
      </c>
      <c r="E36" s="67">
        <f t="shared" ref="E36:E46" si="21">C36/$C$72</f>
        <v>0.87588150592886771</v>
      </c>
      <c r="F36" s="67">
        <f>C36/SUM($C$61:$C$65)</f>
        <v>0.87935507091205201</v>
      </c>
      <c r="G36" s="121"/>
      <c r="I36" s="96">
        <f>$F36*$I$47</f>
        <v>42209.043403778494</v>
      </c>
      <c r="K36" s="101">
        <f>$F36*$K$47</f>
        <v>0</v>
      </c>
      <c r="L36" s="72"/>
      <c r="N36" s="233">
        <f>$F36*$N$47</f>
        <v>0</v>
      </c>
      <c r="O36" s="234"/>
      <c r="P36" s="235">
        <f>$F36*$P$47</f>
        <v>0</v>
      </c>
      <c r="Q36" s="236"/>
      <c r="R36" s="237">
        <f>$F36*$R$47</f>
        <v>0</v>
      </c>
      <c r="S36" s="236"/>
      <c r="T36" s="238">
        <f>$F36*$T$47</f>
        <v>0</v>
      </c>
      <c r="U36" s="234"/>
      <c r="V36" s="346">
        <f>$F36*$V$47</f>
        <v>0</v>
      </c>
      <c r="W36" s="234"/>
      <c r="Y36" s="239">
        <f t="shared" ref="Y36:Y46" si="22">SUM(N36:W36)</f>
        <v>0</v>
      </c>
      <c r="Z36" s="281" t="b">
        <f>Y36=K36</f>
        <v>1</v>
      </c>
    </row>
    <row r="37" spans="2:26">
      <c r="B37" s="92" t="s">
        <v>8</v>
      </c>
      <c r="C37" s="87">
        <v>37140.227911864007</v>
      </c>
      <c r="E37" s="68">
        <f t="shared" si="21"/>
        <v>6.5261854890125232E-2</v>
      </c>
      <c r="F37" s="68">
        <f>C37/SUM($C$61:$C$65)</f>
        <v>6.5520669915159452E-2</v>
      </c>
      <c r="G37" s="122"/>
      <c r="I37" s="96">
        <f t="shared" ref="I37:I40" si="23">$F37*$I$47</f>
        <v>3144.9921559276536</v>
      </c>
      <c r="K37" s="102">
        <f t="shared" ref="K37:K40" si="24">$F37*$K$47</f>
        <v>0</v>
      </c>
      <c r="L37" s="72"/>
      <c r="N37" s="233">
        <f t="shared" ref="N37:N40" si="25">$F37*$N$47</f>
        <v>0</v>
      </c>
      <c r="O37" s="234"/>
      <c r="P37" s="240">
        <f t="shared" ref="P37:P40" si="26">$F37*$P$47</f>
        <v>0</v>
      </c>
      <c r="Q37" s="234"/>
      <c r="R37" s="241">
        <f t="shared" ref="R37:R40" si="27">$F37*$R$47</f>
        <v>0</v>
      </c>
      <c r="S37" s="234"/>
      <c r="T37" s="238">
        <f t="shared" ref="T37:T40" si="28">$F37*$T$47</f>
        <v>0</v>
      </c>
      <c r="U37" s="234"/>
      <c r="V37" s="346">
        <f>$F37*$V$47</f>
        <v>0</v>
      </c>
      <c r="W37" s="234"/>
      <c r="Y37" s="102">
        <f t="shared" si="22"/>
        <v>0</v>
      </c>
      <c r="Z37" s="281" t="b">
        <f t="shared" ref="Z37:Z40" si="29">Y37=K37</f>
        <v>1</v>
      </c>
    </row>
    <row r="38" spans="2:26">
      <c r="B38" s="92" t="s">
        <v>9</v>
      </c>
      <c r="C38" s="87">
        <v>15993.465768000002</v>
      </c>
      <c r="E38" s="68">
        <f t="shared" si="21"/>
        <v>2.8103307406145007E-2</v>
      </c>
      <c r="F38" s="68">
        <f>C38/SUM($C$61:$C$65)</f>
        <v>2.8214759313574117E-2</v>
      </c>
      <c r="G38" s="122"/>
      <c r="I38" s="96">
        <f t="shared" si="23"/>
        <v>1354.3084470515576</v>
      </c>
      <c r="K38" s="102">
        <f t="shared" si="24"/>
        <v>0</v>
      </c>
      <c r="L38" s="72"/>
      <c r="N38" s="233">
        <f t="shared" si="25"/>
        <v>0</v>
      </c>
      <c r="O38" s="234"/>
      <c r="P38" s="240">
        <f t="shared" si="26"/>
        <v>0</v>
      </c>
      <c r="Q38" s="234"/>
      <c r="R38" s="241">
        <f t="shared" si="27"/>
        <v>0</v>
      </c>
      <c r="S38" s="234"/>
      <c r="T38" s="238">
        <f t="shared" si="28"/>
        <v>0</v>
      </c>
      <c r="U38" s="234"/>
      <c r="V38" s="346">
        <f>$F38*$V$47</f>
        <v>0</v>
      </c>
      <c r="W38" s="234"/>
      <c r="Y38" s="102">
        <f t="shared" si="22"/>
        <v>0</v>
      </c>
      <c r="Z38" s="281" t="b">
        <f t="shared" si="29"/>
        <v>1</v>
      </c>
    </row>
    <row r="39" spans="2:26">
      <c r="B39" s="92" t="s">
        <v>10</v>
      </c>
      <c r="C39" s="87">
        <v>8879.1273359999996</v>
      </c>
      <c r="E39" s="68">
        <f t="shared" si="21"/>
        <v>1.5602174578144466E-2</v>
      </c>
      <c r="F39" s="68">
        <f>C39/SUM($C$61:$C$65)</f>
        <v>1.5664049577113301E-2</v>
      </c>
      <c r="G39" s="122"/>
      <c r="I39" s="96">
        <f t="shared" si="23"/>
        <v>751.87437970143844</v>
      </c>
      <c r="K39" s="102">
        <f t="shared" si="24"/>
        <v>0</v>
      </c>
      <c r="L39" s="72"/>
      <c r="N39" s="233">
        <f t="shared" si="25"/>
        <v>0</v>
      </c>
      <c r="O39" s="234"/>
      <c r="P39" s="240">
        <f t="shared" si="26"/>
        <v>0</v>
      </c>
      <c r="Q39" s="234"/>
      <c r="R39" s="241">
        <f t="shared" si="27"/>
        <v>0</v>
      </c>
      <c r="S39" s="234"/>
      <c r="T39" s="238">
        <f t="shared" si="28"/>
        <v>0</v>
      </c>
      <c r="U39" s="234"/>
      <c r="V39" s="346">
        <f>$F39*$V$47</f>
        <v>0</v>
      </c>
      <c r="W39" s="234"/>
      <c r="Y39" s="102">
        <f t="shared" si="22"/>
        <v>0</v>
      </c>
      <c r="Z39" s="281" t="b">
        <f t="shared" si="29"/>
        <v>1</v>
      </c>
    </row>
    <row r="40" spans="2:26">
      <c r="B40" s="92" t="s">
        <v>11</v>
      </c>
      <c r="C40" s="87">
        <v>6374.4553739999983</v>
      </c>
      <c r="E40" s="68">
        <f t="shared" si="21"/>
        <v>1.1201029315403789E-2</v>
      </c>
      <c r="F40" s="68">
        <f>C40/SUM($C$61:$C$65)</f>
        <v>1.1245450282101044E-2</v>
      </c>
      <c r="G40" s="123"/>
      <c r="I40" s="96">
        <f t="shared" si="23"/>
        <v>539.78161354085012</v>
      </c>
      <c r="K40" s="102">
        <f t="shared" si="24"/>
        <v>0</v>
      </c>
      <c r="L40" s="72"/>
      <c r="N40" s="233">
        <f t="shared" si="25"/>
        <v>0</v>
      </c>
      <c r="O40" s="234"/>
      <c r="P40" s="240">
        <f t="shared" si="26"/>
        <v>0</v>
      </c>
      <c r="Q40" s="234"/>
      <c r="R40" s="241">
        <f t="shared" si="27"/>
        <v>0</v>
      </c>
      <c r="S40" s="234"/>
      <c r="T40" s="238">
        <f t="shared" si="28"/>
        <v>0</v>
      </c>
      <c r="U40" s="234"/>
      <c r="V40" s="346">
        <f>$F40*$V$47</f>
        <v>0</v>
      </c>
      <c r="W40" s="234"/>
      <c r="Y40" s="102">
        <f t="shared" si="22"/>
        <v>0</v>
      </c>
      <c r="Z40" s="281" t="b">
        <f t="shared" si="29"/>
        <v>1</v>
      </c>
    </row>
    <row r="41" spans="2:26">
      <c r="B41" s="92" t="s">
        <v>12</v>
      </c>
      <c r="C41" s="87">
        <v>1114</v>
      </c>
      <c r="E41" s="68">
        <f t="shared" si="21"/>
        <v>1.9574921974126014E-3</v>
      </c>
      <c r="F41" s="73"/>
      <c r="G41" s="68">
        <f>$E41/SUM($E$41:$E$46)</f>
        <v>0.49555160142348753</v>
      </c>
      <c r="I41" s="70"/>
      <c r="K41" s="71"/>
      <c r="L41" s="102">
        <f>$G41*$L$47</f>
        <v>0</v>
      </c>
      <c r="N41" s="242"/>
      <c r="O41" s="243">
        <f>$G41*$O$47</f>
        <v>0</v>
      </c>
      <c r="P41" s="242"/>
      <c r="Q41" s="244">
        <f>$G41*$Q$47</f>
        <v>0</v>
      </c>
      <c r="R41" s="242"/>
      <c r="S41" s="245">
        <f>$G41*$S$47</f>
        <v>0</v>
      </c>
      <c r="T41" s="242"/>
      <c r="U41" s="246">
        <f>$G41*$U$47</f>
        <v>0</v>
      </c>
      <c r="V41" s="242"/>
      <c r="W41" s="347">
        <f t="shared" ref="W41:W46" si="30">$G41*$W$47</f>
        <v>0</v>
      </c>
      <c r="Y41" s="102">
        <f t="shared" si="22"/>
        <v>0</v>
      </c>
      <c r="Z41" s="281" t="b">
        <f>Y41=L41</f>
        <v>1</v>
      </c>
    </row>
    <row r="42" spans="2:26">
      <c r="B42" s="92" t="s">
        <v>13</v>
      </c>
      <c r="C42" s="87">
        <v>678</v>
      </c>
      <c r="E42" s="68">
        <f t="shared" si="21"/>
        <v>1.1913641919620679E-3</v>
      </c>
      <c r="F42" s="71"/>
      <c r="G42" s="68">
        <f t="shared" ref="G42:G46" si="31">$E42/SUM($E$41:$E$46)</f>
        <v>0.30160142348754448</v>
      </c>
      <c r="I42" s="29"/>
      <c r="K42" s="71"/>
      <c r="L42" s="102">
        <f t="shared" ref="L42:L46" si="32">$G42*$L$47</f>
        <v>0</v>
      </c>
      <c r="N42" s="242"/>
      <c r="O42" s="243">
        <f t="shared" ref="O42:O46" si="33">$G42*$O$47</f>
        <v>0</v>
      </c>
      <c r="P42" s="242"/>
      <c r="Q42" s="244">
        <f t="shared" ref="Q42:Q46" si="34">$G42*$Q$47</f>
        <v>0</v>
      </c>
      <c r="R42" s="242"/>
      <c r="S42" s="245">
        <f t="shared" ref="S42:S46" si="35">$G42*$S$47</f>
        <v>0</v>
      </c>
      <c r="T42" s="242"/>
      <c r="U42" s="246">
        <f t="shared" ref="U42:U46" si="36">$G42*$U$47</f>
        <v>0</v>
      </c>
      <c r="V42" s="242"/>
      <c r="W42" s="347">
        <f t="shared" si="30"/>
        <v>0</v>
      </c>
      <c r="Y42" s="102">
        <f t="shared" si="22"/>
        <v>0</v>
      </c>
      <c r="Z42" s="281" t="b">
        <f t="shared" ref="Z42:Z46" si="37">Y42=L42</f>
        <v>1</v>
      </c>
    </row>
    <row r="43" spans="2:26">
      <c r="B43" s="92" t="s">
        <v>20</v>
      </c>
      <c r="C43" s="87">
        <v>337</v>
      </c>
      <c r="E43" s="68">
        <f t="shared" si="21"/>
        <v>5.9216774733217834E-4</v>
      </c>
      <c r="F43" s="71"/>
      <c r="G43" s="68">
        <f t="shared" si="31"/>
        <v>0.14991103202846975</v>
      </c>
      <c r="I43" s="29"/>
      <c r="K43" s="71"/>
      <c r="L43" s="102">
        <f t="shared" si="32"/>
        <v>0</v>
      </c>
      <c r="N43" s="242"/>
      <c r="O43" s="243">
        <f t="shared" si="33"/>
        <v>0</v>
      </c>
      <c r="P43" s="242"/>
      <c r="Q43" s="244">
        <f t="shared" si="34"/>
        <v>0</v>
      </c>
      <c r="R43" s="242"/>
      <c r="S43" s="245">
        <f t="shared" si="35"/>
        <v>0</v>
      </c>
      <c r="T43" s="242"/>
      <c r="U43" s="246">
        <f t="shared" si="36"/>
        <v>0</v>
      </c>
      <c r="V43" s="242"/>
      <c r="W43" s="347">
        <f t="shared" si="30"/>
        <v>0</v>
      </c>
      <c r="Y43" s="102">
        <f t="shared" si="22"/>
        <v>0</v>
      </c>
      <c r="Z43" s="281" t="b">
        <f t="shared" si="37"/>
        <v>1</v>
      </c>
    </row>
    <row r="44" spans="2:26">
      <c r="B44" s="93" t="s">
        <v>21</v>
      </c>
      <c r="C44" s="87">
        <v>96</v>
      </c>
      <c r="E44" s="68">
        <f t="shared" si="21"/>
        <v>1.6868873514507156E-4</v>
      </c>
      <c r="F44" s="71"/>
      <c r="G44" s="68">
        <f t="shared" si="31"/>
        <v>4.2704626334519574E-2</v>
      </c>
      <c r="I44" s="29"/>
      <c r="K44" s="71"/>
      <c r="L44" s="102">
        <f t="shared" si="32"/>
        <v>0</v>
      </c>
      <c r="N44" s="242"/>
      <c r="O44" s="243">
        <f t="shared" si="33"/>
        <v>0</v>
      </c>
      <c r="P44" s="242"/>
      <c r="Q44" s="244">
        <f t="shared" si="34"/>
        <v>0</v>
      </c>
      <c r="R44" s="242"/>
      <c r="S44" s="245">
        <f t="shared" si="35"/>
        <v>0</v>
      </c>
      <c r="T44" s="242"/>
      <c r="U44" s="246">
        <f t="shared" si="36"/>
        <v>0</v>
      </c>
      <c r="V44" s="242"/>
      <c r="W44" s="347">
        <f t="shared" si="30"/>
        <v>0</v>
      </c>
      <c r="Y44" s="102">
        <f t="shared" si="22"/>
        <v>0</v>
      </c>
      <c r="Z44" s="281" t="b">
        <f t="shared" si="37"/>
        <v>1</v>
      </c>
    </row>
    <row r="45" spans="2:26">
      <c r="B45" s="93" t="s">
        <v>22</v>
      </c>
      <c r="C45" s="87">
        <v>23</v>
      </c>
      <c r="E45" s="68">
        <f t="shared" si="21"/>
        <v>4.0415009461840062E-5</v>
      </c>
      <c r="F45" s="71"/>
      <c r="G45" s="68">
        <f t="shared" si="31"/>
        <v>1.0231316725978648E-2</v>
      </c>
      <c r="I45" s="29"/>
      <c r="K45" s="71"/>
      <c r="L45" s="102">
        <f t="shared" si="32"/>
        <v>0</v>
      </c>
      <c r="N45" s="242"/>
      <c r="O45" s="243">
        <f t="shared" si="33"/>
        <v>0</v>
      </c>
      <c r="P45" s="242"/>
      <c r="Q45" s="244">
        <f t="shared" si="34"/>
        <v>0</v>
      </c>
      <c r="R45" s="242"/>
      <c r="S45" s="245">
        <f t="shared" si="35"/>
        <v>0</v>
      </c>
      <c r="T45" s="242"/>
      <c r="U45" s="246">
        <f t="shared" si="36"/>
        <v>0</v>
      </c>
      <c r="V45" s="242"/>
      <c r="W45" s="347">
        <f t="shared" si="30"/>
        <v>0</v>
      </c>
      <c r="Y45" s="102">
        <f t="shared" si="22"/>
        <v>0</v>
      </c>
      <c r="Z45" s="281" t="b">
        <f t="shared" si="37"/>
        <v>1</v>
      </c>
    </row>
    <row r="46" spans="2:26">
      <c r="B46" s="93" t="s">
        <v>14</v>
      </c>
      <c r="C46" s="88">
        <v>0</v>
      </c>
      <c r="E46" s="80">
        <f t="shared" si="21"/>
        <v>0</v>
      </c>
      <c r="F46" s="71"/>
      <c r="G46" s="124">
        <f t="shared" si="31"/>
        <v>0</v>
      </c>
      <c r="I46" s="29"/>
      <c r="K46" s="71"/>
      <c r="L46" s="104">
        <f t="shared" si="32"/>
        <v>0</v>
      </c>
      <c r="N46" s="242"/>
      <c r="O46" s="247">
        <f t="shared" si="33"/>
        <v>0</v>
      </c>
      <c r="P46" s="242"/>
      <c r="Q46" s="248">
        <f t="shared" si="34"/>
        <v>0</v>
      </c>
      <c r="R46" s="242"/>
      <c r="S46" s="249">
        <f t="shared" si="35"/>
        <v>0</v>
      </c>
      <c r="T46" s="242"/>
      <c r="U46" s="250">
        <f t="shared" si="36"/>
        <v>0</v>
      </c>
      <c r="V46" s="242"/>
      <c r="W46" s="348">
        <f t="shared" si="30"/>
        <v>0</v>
      </c>
      <c r="Y46" s="251">
        <f t="shared" si="22"/>
        <v>0</v>
      </c>
      <c r="Z46" s="281" t="b">
        <f t="shared" si="37"/>
        <v>1</v>
      </c>
    </row>
    <row r="47" spans="2:26">
      <c r="B47" s="94" t="s">
        <v>15</v>
      </c>
      <c r="C47" s="95">
        <f>SUM(C36:C45)</f>
        <v>569095.4995746481</v>
      </c>
      <c r="E47" s="81">
        <f>SUM(E36:E46)</f>
        <v>1</v>
      </c>
      <c r="F47" s="82">
        <f>SUM(F36:F46)</f>
        <v>0.99999999999999989</v>
      </c>
      <c r="G47" s="81">
        <f>SUM(G36:G46)</f>
        <v>1</v>
      </c>
      <c r="I47" s="97">
        <f>'2 FSWD Scenario 2, End 12.31.26'!$M$79</f>
        <v>48000</v>
      </c>
      <c r="K47" s="103">
        <f>'2 FSWD Scenario 2, End 12.31.26'!$R$79</f>
        <v>0</v>
      </c>
      <c r="L47" s="103">
        <f>'2 FSWD Scenario 2, End 12.31.26'!$V$79</f>
        <v>0</v>
      </c>
      <c r="M47" s="378">
        <f>O47+Q47+S47+U47+W47</f>
        <v>0</v>
      </c>
      <c r="N47" s="252">
        <f>'2 FSWD Scenario 2, End 12.31.26'!$R$31</f>
        <v>0</v>
      </c>
      <c r="O47" s="253">
        <f>'2 FSWD Scenario 2, End 12.31.26'!$V$31</f>
        <v>0</v>
      </c>
      <c r="P47" s="254">
        <f>'2 FSWD Scenario 2, End 12.31.26'!$R$43-'2 FSWD Scenario 2, End 12.31.26'!$R$31</f>
        <v>0</v>
      </c>
      <c r="Q47" s="255">
        <f>'2 FSWD Scenario 2, End 12.31.26'!$V$43-'2 FSWD Scenario 2, End 12.31.26'!$V$31</f>
        <v>0</v>
      </c>
      <c r="R47" s="256">
        <f>'2 FSWD Scenario 2, End 12.31.26'!$R$55-'2 FSWD Scenario 2, End 12.31.26'!$R$43</f>
        <v>0</v>
      </c>
      <c r="S47" s="257">
        <f>'2 FSWD Scenario 2, End 12.31.26'!$V$55-'2 FSWD Scenario 2, End 12.31.26'!$V$43</f>
        <v>0</v>
      </c>
      <c r="T47" s="258">
        <f>'2 FSWD Scenario 2, End 12.31.26'!$R$67-'2 FSWD Scenario 2, End 12.31.26'!$R$55</f>
        <v>0</v>
      </c>
      <c r="U47" s="259">
        <f>'2 FSWD Scenario 2, End 12.31.26'!$V$67-'2 FSWD Scenario 2, End 12.31.26'!$V$55</f>
        <v>0</v>
      </c>
      <c r="V47" s="350">
        <f>'2 FSWD Scenario 2, End 12.31.26'!$R$79-'2 FSWD Scenario 2, End 12.31.26'!$R$67</f>
        <v>0</v>
      </c>
      <c r="W47" s="349">
        <f>'2 FSWD Scenario 2, End 12.31.26'!$V$79-'2 FSWD Scenario 2, End 12.31.26'!$V$67</f>
        <v>0</v>
      </c>
      <c r="X47" s="3"/>
      <c r="Y47" s="103">
        <f>SUM(Y36:Y46)</f>
        <v>0</v>
      </c>
      <c r="Z47" s="281" t="b">
        <f>Y47=L50</f>
        <v>1</v>
      </c>
    </row>
    <row r="48" spans="2:26">
      <c r="I48" s="280" t="b">
        <f>I47=SUM(I36:I40)</f>
        <v>1</v>
      </c>
      <c r="J48" s="279"/>
      <c r="K48" s="279" t="b">
        <f>K47=SUM(K36:K40)</f>
        <v>1</v>
      </c>
      <c r="L48" s="279" t="b">
        <f>L47=SUM(L41:L46)</f>
        <v>1</v>
      </c>
      <c r="M48" s="383">
        <f>N47+P47+R47+T47+V47</f>
        <v>0</v>
      </c>
      <c r="N48" s="279" t="b">
        <f>SUM(N36:N40)=N47</f>
        <v>1</v>
      </c>
      <c r="O48" s="279" t="b">
        <f>SUM(O41:O46)=O47</f>
        <v>1</v>
      </c>
      <c r="P48" s="279" t="b">
        <f>SUM(P36:P40)=P47</f>
        <v>1</v>
      </c>
      <c r="Q48" s="279" t="b">
        <f>SUM(Q41:Q46)=Q47</f>
        <v>1</v>
      </c>
      <c r="R48" s="279" t="b">
        <f>SUM(R36:R40)=R47</f>
        <v>1</v>
      </c>
      <c r="S48" s="279" t="b">
        <f>SUM(S41:S46)=S47</f>
        <v>1</v>
      </c>
      <c r="T48" s="279" t="b">
        <f>SUM(T36:T40)=T47</f>
        <v>1</v>
      </c>
      <c r="U48" s="279" t="b">
        <f>SUM(U41:U46)=U47</f>
        <v>1</v>
      </c>
      <c r="V48" s="279" t="b">
        <f>SUM(V36:V40)=V47</f>
        <v>1</v>
      </c>
      <c r="W48" s="279" t="b">
        <f>SUM(W41:W46)=W47</f>
        <v>1</v>
      </c>
    </row>
    <row r="49" spans="1:26">
      <c r="B49" s="384" t="s">
        <v>85</v>
      </c>
      <c r="I49" s="280"/>
      <c r="J49" s="279"/>
      <c r="K49" s="379" t="b">
        <f>ABS(430800-K47)&lt;=0.01</f>
        <v>0</v>
      </c>
      <c r="L49" s="380" t="b">
        <f>ABS(2248-L47)&lt;=0.01</f>
        <v>0</v>
      </c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</row>
    <row r="50" spans="1:26">
      <c r="B50" s="384" t="s">
        <v>86</v>
      </c>
      <c r="K50" s="125" t="s">
        <v>50</v>
      </c>
      <c r="L50" s="126">
        <f>K47+L47</f>
        <v>0</v>
      </c>
      <c r="M50" s="381" t="b">
        <f>ABS(433048-L50)&lt;=0.01</f>
        <v>0</v>
      </c>
      <c r="N50" s="260" t="s">
        <v>50</v>
      </c>
      <c r="O50" s="261">
        <f t="shared" ref="O50" si="38">N47+O47</f>
        <v>0</v>
      </c>
      <c r="P50" s="262" t="s">
        <v>50</v>
      </c>
      <c r="Q50" s="263">
        <f t="shared" ref="Q50" si="39">P47+Q47</f>
        <v>0</v>
      </c>
      <c r="R50" s="264" t="s">
        <v>50</v>
      </c>
      <c r="S50" s="265">
        <f t="shared" ref="S50" si="40">R47+S47</f>
        <v>0</v>
      </c>
      <c r="T50" s="266" t="s">
        <v>50</v>
      </c>
      <c r="U50" s="267">
        <f t="shared" ref="U50" si="41">T47+U47</f>
        <v>0</v>
      </c>
      <c r="V50" s="351" t="s">
        <v>50</v>
      </c>
      <c r="W50" s="352">
        <f t="shared" ref="W50" si="42">V47+W47</f>
        <v>0</v>
      </c>
      <c r="Y50" s="103">
        <f>O50+Q50+S50+U50+W50</f>
        <v>0</v>
      </c>
    </row>
    <row r="51" spans="1:26" ht="6" customHeight="1">
      <c r="B51" s="85"/>
    </row>
    <row r="52" spans="1:26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ht="6" customHeight="1"/>
    <row r="54" spans="1:26" s="3" customFormat="1" ht="16.95" customHeight="1">
      <c r="B54" s="76" t="s">
        <v>19</v>
      </c>
      <c r="C54" s="74"/>
      <c r="D54" s="74"/>
      <c r="E54" s="74"/>
      <c r="F54" s="74"/>
      <c r="G54" s="74"/>
      <c r="H54" s="74"/>
      <c r="I54" s="74"/>
      <c r="J54" s="74"/>
      <c r="K54" s="74"/>
      <c r="L54" s="75"/>
      <c r="N54" s="368" t="s">
        <v>67</v>
      </c>
      <c r="O54" s="369"/>
      <c r="P54" s="370"/>
      <c r="Q54" s="371" t="s">
        <v>52</v>
      </c>
      <c r="R54" s="372"/>
      <c r="S54" s="372"/>
      <c r="T54" s="372"/>
      <c r="U54" s="372"/>
      <c r="V54" s="372"/>
      <c r="W54" s="372"/>
      <c r="X54" s="373"/>
      <c r="Y54" s="374"/>
    </row>
    <row r="55" spans="1:26" s="3" customFormat="1" ht="16.95" customHeight="1">
      <c r="B55" s="77" t="s">
        <v>39</v>
      </c>
      <c r="C55" s="78"/>
      <c r="D55" s="78"/>
      <c r="E55" s="78"/>
      <c r="F55" s="78"/>
      <c r="G55" s="78"/>
      <c r="H55" s="78"/>
      <c r="I55" s="78"/>
      <c r="J55" s="78"/>
      <c r="K55" s="78"/>
      <c r="L55" s="79"/>
      <c r="N55" s="375" t="s">
        <v>77</v>
      </c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7"/>
    </row>
    <row r="56" spans="1:26" s="3" customFormat="1" ht="18" customHeight="1">
      <c r="B56" s="358" t="s">
        <v>71</v>
      </c>
      <c r="C56" s="2"/>
      <c r="E56" s="2"/>
      <c r="I56" s="2"/>
    </row>
    <row r="57" spans="1:26" s="3" customFormat="1">
      <c r="C57" s="2"/>
      <c r="E57" s="2"/>
      <c r="I57" s="2"/>
      <c r="N57" s="200">
        <v>2023</v>
      </c>
      <c r="O57" s="201"/>
      <c r="P57" s="202">
        <v>2024</v>
      </c>
      <c r="Q57" s="203"/>
      <c r="R57" s="204">
        <v>2025</v>
      </c>
      <c r="S57" s="205"/>
      <c r="T57" s="206">
        <v>2026</v>
      </c>
      <c r="U57" s="207"/>
      <c r="V57" s="338">
        <v>2026</v>
      </c>
      <c r="W57" s="339"/>
      <c r="Y57" s="208" t="s">
        <v>15</v>
      </c>
    </row>
    <row r="58" spans="1:26" s="3" customFormat="1">
      <c r="B58" s="89"/>
      <c r="C58" s="28">
        <v>2022</v>
      </c>
      <c r="E58" s="28" t="s">
        <v>36</v>
      </c>
      <c r="F58" s="28" t="s">
        <v>37</v>
      </c>
      <c r="G58" s="28" t="s">
        <v>49</v>
      </c>
      <c r="H58" s="66"/>
      <c r="I58" s="27" t="s">
        <v>5</v>
      </c>
      <c r="J58" s="66"/>
      <c r="K58" s="98" t="s">
        <v>4</v>
      </c>
      <c r="L58" s="98" t="s">
        <v>4</v>
      </c>
      <c r="N58" s="209" t="s">
        <v>4</v>
      </c>
      <c r="O58" s="210" t="s">
        <v>4</v>
      </c>
      <c r="P58" s="211" t="s">
        <v>4</v>
      </c>
      <c r="Q58" s="212" t="s">
        <v>4</v>
      </c>
      <c r="R58" s="213" t="s">
        <v>4</v>
      </c>
      <c r="S58" s="214" t="s">
        <v>4</v>
      </c>
      <c r="T58" s="215" t="s">
        <v>4</v>
      </c>
      <c r="U58" s="216" t="s">
        <v>4</v>
      </c>
      <c r="V58" s="340" t="s">
        <v>4</v>
      </c>
      <c r="W58" s="341" t="s">
        <v>4</v>
      </c>
      <c r="Y58" s="98" t="s">
        <v>4</v>
      </c>
    </row>
    <row r="59" spans="1:26" s="3" customFormat="1">
      <c r="B59" s="90" t="s">
        <v>2</v>
      </c>
      <c r="C59" s="26" t="s">
        <v>3</v>
      </c>
      <c r="E59" s="26" t="s">
        <v>35</v>
      </c>
      <c r="F59" s="26" t="s">
        <v>35</v>
      </c>
      <c r="G59" s="26" t="s">
        <v>35</v>
      </c>
      <c r="H59" s="66"/>
      <c r="I59" s="25" t="s">
        <v>40</v>
      </c>
      <c r="J59" s="66"/>
      <c r="K59" s="99" t="s">
        <v>40</v>
      </c>
      <c r="L59" s="99" t="s">
        <v>40</v>
      </c>
      <c r="N59" s="217" t="s">
        <v>40</v>
      </c>
      <c r="O59" s="218" t="s">
        <v>40</v>
      </c>
      <c r="P59" s="219" t="s">
        <v>40</v>
      </c>
      <c r="Q59" s="220" t="s">
        <v>40</v>
      </c>
      <c r="R59" s="221" t="s">
        <v>40</v>
      </c>
      <c r="S59" s="222" t="s">
        <v>40</v>
      </c>
      <c r="T59" s="223" t="s">
        <v>40</v>
      </c>
      <c r="U59" s="224" t="s">
        <v>40</v>
      </c>
      <c r="V59" s="342" t="s">
        <v>40</v>
      </c>
      <c r="W59" s="343" t="s">
        <v>40</v>
      </c>
      <c r="Y59" s="99" t="s">
        <v>40</v>
      </c>
    </row>
    <row r="60" spans="1:26" s="3" customFormat="1">
      <c r="B60" s="90"/>
      <c r="C60" s="8" t="s">
        <v>18</v>
      </c>
      <c r="E60" s="8" t="s">
        <v>41</v>
      </c>
      <c r="F60" s="8" t="s">
        <v>41</v>
      </c>
      <c r="G60" s="8" t="s">
        <v>41</v>
      </c>
      <c r="H60" s="66"/>
      <c r="I60" s="17" t="s">
        <v>37</v>
      </c>
      <c r="J60" s="66"/>
      <c r="K60" s="100" t="s">
        <v>37</v>
      </c>
      <c r="L60" s="100" t="s">
        <v>38</v>
      </c>
      <c r="N60" s="225" t="s">
        <v>37</v>
      </c>
      <c r="O60" s="226" t="s">
        <v>38</v>
      </c>
      <c r="P60" s="227" t="s">
        <v>37</v>
      </c>
      <c r="Q60" s="228" t="s">
        <v>38</v>
      </c>
      <c r="R60" s="229" t="s">
        <v>37</v>
      </c>
      <c r="S60" s="230" t="s">
        <v>38</v>
      </c>
      <c r="T60" s="231" t="s">
        <v>37</v>
      </c>
      <c r="U60" s="232" t="s">
        <v>38</v>
      </c>
      <c r="V60" s="344" t="s">
        <v>37</v>
      </c>
      <c r="W60" s="345" t="s">
        <v>38</v>
      </c>
      <c r="Y60" s="100" t="s">
        <v>53</v>
      </c>
    </row>
    <row r="61" spans="1:26">
      <c r="B61" s="91" t="s">
        <v>7</v>
      </c>
      <c r="C61" s="86">
        <v>498460.22318478406</v>
      </c>
      <c r="E61" s="67">
        <f t="shared" ref="E61:E71" si="43">C61/$C$72</f>
        <v>0.87588150592886771</v>
      </c>
      <c r="F61" s="67">
        <f>C61/SUM($C$61:$C$65)</f>
        <v>0.87935507091205201</v>
      </c>
      <c r="G61" s="121"/>
      <c r="H61" s="83"/>
      <c r="I61" s="96">
        <f>$F61*$I$72</f>
        <v>42209.043403778494</v>
      </c>
      <c r="J61" s="83"/>
      <c r="K61" s="101">
        <f>$F61*$K$72</f>
        <v>0</v>
      </c>
      <c r="L61" s="72"/>
      <c r="N61" s="233">
        <f>$F61*$N$72</f>
        <v>0</v>
      </c>
      <c r="O61" s="234"/>
      <c r="P61" s="235">
        <f>$F61*$P$72</f>
        <v>0</v>
      </c>
      <c r="Q61" s="236"/>
      <c r="R61" s="237">
        <f>$F61*$R$72</f>
        <v>0</v>
      </c>
      <c r="S61" s="236"/>
      <c r="T61" s="238">
        <f>$F61*$T$72</f>
        <v>0</v>
      </c>
      <c r="U61" s="234"/>
      <c r="V61" s="346">
        <f>$F61*$V$72</f>
        <v>0</v>
      </c>
      <c r="W61" s="234"/>
      <c r="Y61" s="239">
        <f t="shared" ref="Y61:Y71" si="44">SUM(N61:W61)</f>
        <v>0</v>
      </c>
      <c r="Z61" s="281" t="b">
        <f>Y61=K61</f>
        <v>1</v>
      </c>
    </row>
    <row r="62" spans="1:26">
      <c r="B62" s="92" t="s">
        <v>8</v>
      </c>
      <c r="C62" s="87">
        <v>37140.227911864007</v>
      </c>
      <c r="E62" s="68">
        <f t="shared" si="43"/>
        <v>6.5261854890125232E-2</v>
      </c>
      <c r="F62" s="68">
        <f>C62/SUM($C$61:$C$65)</f>
        <v>6.5520669915159452E-2</v>
      </c>
      <c r="G62" s="122"/>
      <c r="H62" s="83"/>
      <c r="I62" s="96">
        <f>$F62*$I$72</f>
        <v>3144.9921559276536</v>
      </c>
      <c r="J62" s="83"/>
      <c r="K62" s="102">
        <f>$F62*$K$72</f>
        <v>0</v>
      </c>
      <c r="L62" s="72"/>
      <c r="N62" s="233">
        <f>$F62*$N$72</f>
        <v>0</v>
      </c>
      <c r="O62" s="234"/>
      <c r="P62" s="240">
        <f>$F62*$P$72</f>
        <v>0</v>
      </c>
      <c r="Q62" s="234"/>
      <c r="R62" s="241">
        <f>$F62*$R$72</f>
        <v>0</v>
      </c>
      <c r="S62" s="234"/>
      <c r="T62" s="238">
        <f>$F62*$T$72</f>
        <v>0</v>
      </c>
      <c r="U62" s="234"/>
      <c r="V62" s="346">
        <f>$F62*$V$72</f>
        <v>0</v>
      </c>
      <c r="W62" s="234"/>
      <c r="Y62" s="102">
        <f t="shared" si="44"/>
        <v>0</v>
      </c>
      <c r="Z62" s="281" t="b">
        <f t="shared" ref="Z62:Z65" si="45">Y62=K62</f>
        <v>1</v>
      </c>
    </row>
    <row r="63" spans="1:26">
      <c r="B63" s="92" t="s">
        <v>9</v>
      </c>
      <c r="C63" s="87">
        <v>15993.465768000002</v>
      </c>
      <c r="E63" s="68">
        <f t="shared" si="43"/>
        <v>2.8103307406145007E-2</v>
      </c>
      <c r="F63" s="68">
        <f>C63/SUM($C$61:$C$65)</f>
        <v>2.8214759313574117E-2</v>
      </c>
      <c r="G63" s="122"/>
      <c r="H63" s="83"/>
      <c r="I63" s="96">
        <f>$F63*$I$72</f>
        <v>1354.3084470515576</v>
      </c>
      <c r="J63" s="83"/>
      <c r="K63" s="102">
        <f>$F63*$K$72</f>
        <v>0</v>
      </c>
      <c r="L63" s="72"/>
      <c r="N63" s="233">
        <f>$F63*$N$72</f>
        <v>0</v>
      </c>
      <c r="O63" s="234"/>
      <c r="P63" s="240">
        <f>$F63*$P$72</f>
        <v>0</v>
      </c>
      <c r="Q63" s="234"/>
      <c r="R63" s="241">
        <f>$F63*$R$72</f>
        <v>0</v>
      </c>
      <c r="S63" s="234"/>
      <c r="T63" s="238">
        <f>$F63*$T$72</f>
        <v>0</v>
      </c>
      <c r="U63" s="234"/>
      <c r="V63" s="346">
        <f>$F63*$V$72</f>
        <v>0</v>
      </c>
      <c r="W63" s="234"/>
      <c r="Y63" s="102">
        <f t="shared" si="44"/>
        <v>0</v>
      </c>
      <c r="Z63" s="281" t="b">
        <f t="shared" si="45"/>
        <v>1</v>
      </c>
    </row>
    <row r="64" spans="1:26">
      <c r="B64" s="92" t="s">
        <v>10</v>
      </c>
      <c r="C64" s="87">
        <v>8879.1273359999996</v>
      </c>
      <c r="E64" s="68">
        <f t="shared" si="43"/>
        <v>1.5602174578144466E-2</v>
      </c>
      <c r="F64" s="68">
        <f>C64/SUM($C$61:$C$65)</f>
        <v>1.5664049577113301E-2</v>
      </c>
      <c r="G64" s="122"/>
      <c r="H64" s="83"/>
      <c r="I64" s="96">
        <f>$F64*$I$72</f>
        <v>751.87437970143844</v>
      </c>
      <c r="J64" s="83"/>
      <c r="K64" s="102">
        <f>$F64*$K$72</f>
        <v>0</v>
      </c>
      <c r="L64" s="72"/>
      <c r="N64" s="233">
        <f>$F64*$N$72</f>
        <v>0</v>
      </c>
      <c r="O64" s="234"/>
      <c r="P64" s="240">
        <f>$F64*$P$72</f>
        <v>0</v>
      </c>
      <c r="Q64" s="234"/>
      <c r="R64" s="241">
        <f>$F64*$R$72</f>
        <v>0</v>
      </c>
      <c r="S64" s="234"/>
      <c r="T64" s="238">
        <f>$F64*$T$72</f>
        <v>0</v>
      </c>
      <c r="U64" s="234"/>
      <c r="V64" s="346">
        <f>$F64*$V$72</f>
        <v>0</v>
      </c>
      <c r="W64" s="234"/>
      <c r="Y64" s="102">
        <f t="shared" si="44"/>
        <v>0</v>
      </c>
      <c r="Z64" s="281" t="b">
        <f t="shared" si="45"/>
        <v>1</v>
      </c>
    </row>
    <row r="65" spans="1:26">
      <c r="B65" s="92" t="s">
        <v>11</v>
      </c>
      <c r="C65" s="87">
        <v>6374.4553739999983</v>
      </c>
      <c r="E65" s="68">
        <f t="shared" si="43"/>
        <v>1.1201029315403789E-2</v>
      </c>
      <c r="F65" s="68">
        <f>C65/SUM($C$61:$C$65)</f>
        <v>1.1245450282101044E-2</v>
      </c>
      <c r="G65" s="123"/>
      <c r="H65" s="83"/>
      <c r="I65" s="96">
        <f>$F65*$I$72</f>
        <v>539.78161354085012</v>
      </c>
      <c r="J65" s="83"/>
      <c r="K65" s="102">
        <f>$F65*$K$72</f>
        <v>0</v>
      </c>
      <c r="L65" s="72"/>
      <c r="N65" s="233">
        <f>$F65*$N$72</f>
        <v>0</v>
      </c>
      <c r="O65" s="234"/>
      <c r="P65" s="240">
        <f>$F65*$P$72</f>
        <v>0</v>
      </c>
      <c r="Q65" s="234"/>
      <c r="R65" s="241">
        <f>$F65*$R$72</f>
        <v>0</v>
      </c>
      <c r="S65" s="234"/>
      <c r="T65" s="238">
        <f>$F65*$T$72</f>
        <v>0</v>
      </c>
      <c r="U65" s="234"/>
      <c r="V65" s="346">
        <f>$F65*$V$72</f>
        <v>0</v>
      </c>
      <c r="W65" s="234"/>
      <c r="Y65" s="102">
        <f t="shared" si="44"/>
        <v>0</v>
      </c>
      <c r="Z65" s="281" t="b">
        <f t="shared" si="45"/>
        <v>1</v>
      </c>
    </row>
    <row r="66" spans="1:26">
      <c r="B66" s="92" t="s">
        <v>12</v>
      </c>
      <c r="C66" s="87">
        <v>1114</v>
      </c>
      <c r="E66" s="68">
        <f t="shared" si="43"/>
        <v>1.9574921974126014E-3</v>
      </c>
      <c r="F66" s="73"/>
      <c r="G66" s="68">
        <f t="shared" ref="G66:G71" si="46">$E66/SUM($E$66:$E$71)</f>
        <v>0.49555160142348753</v>
      </c>
      <c r="H66" s="83"/>
      <c r="I66" s="70"/>
      <c r="J66" s="83"/>
      <c r="K66" s="71"/>
      <c r="L66" s="102">
        <f t="shared" ref="L66:L71" si="47">$G66*$L$72</f>
        <v>0</v>
      </c>
      <c r="N66" s="242"/>
      <c r="O66" s="243">
        <f t="shared" ref="O66:O71" si="48">$G66*$O$72</f>
        <v>0</v>
      </c>
      <c r="P66" s="242"/>
      <c r="Q66" s="244">
        <f t="shared" ref="Q66:Q71" si="49">$G66*$Q$72</f>
        <v>0</v>
      </c>
      <c r="R66" s="242"/>
      <c r="S66" s="245">
        <f t="shared" ref="S66:S71" si="50">$G66*$S$72</f>
        <v>0</v>
      </c>
      <c r="T66" s="242"/>
      <c r="U66" s="246">
        <f t="shared" ref="U66:U71" si="51">$G66*$U$72</f>
        <v>0</v>
      </c>
      <c r="V66" s="242"/>
      <c r="W66" s="347">
        <f t="shared" ref="W66:W71" si="52">$G66*$W$72</f>
        <v>0</v>
      </c>
      <c r="Y66" s="102">
        <f t="shared" si="44"/>
        <v>0</v>
      </c>
      <c r="Z66" s="281" t="b">
        <f>Y66=L66</f>
        <v>1</v>
      </c>
    </row>
    <row r="67" spans="1:26">
      <c r="B67" s="92" t="s">
        <v>13</v>
      </c>
      <c r="C67" s="87">
        <v>678</v>
      </c>
      <c r="E67" s="68">
        <f t="shared" si="43"/>
        <v>1.1913641919620679E-3</v>
      </c>
      <c r="F67" s="71"/>
      <c r="G67" s="68">
        <f t="shared" si="46"/>
        <v>0.30160142348754448</v>
      </c>
      <c r="H67" s="83"/>
      <c r="I67" s="29"/>
      <c r="J67" s="83"/>
      <c r="K67" s="71"/>
      <c r="L67" s="102">
        <f t="shared" si="47"/>
        <v>0</v>
      </c>
      <c r="N67" s="242"/>
      <c r="O67" s="243">
        <f t="shared" si="48"/>
        <v>0</v>
      </c>
      <c r="P67" s="242"/>
      <c r="Q67" s="244">
        <f t="shared" si="49"/>
        <v>0</v>
      </c>
      <c r="R67" s="242"/>
      <c r="S67" s="245">
        <f t="shared" si="50"/>
        <v>0</v>
      </c>
      <c r="T67" s="242"/>
      <c r="U67" s="246">
        <f t="shared" si="51"/>
        <v>0</v>
      </c>
      <c r="V67" s="242"/>
      <c r="W67" s="347">
        <f t="shared" si="52"/>
        <v>0</v>
      </c>
      <c r="Y67" s="102">
        <f t="shared" si="44"/>
        <v>0</v>
      </c>
      <c r="Z67" s="281" t="b">
        <f t="shared" ref="Z67:Z71" si="53">Y67=L67</f>
        <v>1</v>
      </c>
    </row>
    <row r="68" spans="1:26">
      <c r="B68" s="92" t="s">
        <v>20</v>
      </c>
      <c r="C68" s="87">
        <v>337</v>
      </c>
      <c r="E68" s="68">
        <f t="shared" si="43"/>
        <v>5.9216774733217834E-4</v>
      </c>
      <c r="F68" s="71"/>
      <c r="G68" s="68">
        <f t="shared" si="46"/>
        <v>0.14991103202846975</v>
      </c>
      <c r="H68" s="83"/>
      <c r="I68" s="29"/>
      <c r="J68" s="83"/>
      <c r="K68" s="71"/>
      <c r="L68" s="102">
        <f t="shared" si="47"/>
        <v>0</v>
      </c>
      <c r="N68" s="242"/>
      <c r="O68" s="243">
        <f t="shared" si="48"/>
        <v>0</v>
      </c>
      <c r="P68" s="242"/>
      <c r="Q68" s="244">
        <f t="shared" si="49"/>
        <v>0</v>
      </c>
      <c r="R68" s="242"/>
      <c r="S68" s="245">
        <f t="shared" si="50"/>
        <v>0</v>
      </c>
      <c r="T68" s="242"/>
      <c r="U68" s="246">
        <f t="shared" si="51"/>
        <v>0</v>
      </c>
      <c r="V68" s="242"/>
      <c r="W68" s="347">
        <f t="shared" si="52"/>
        <v>0</v>
      </c>
      <c r="Y68" s="102">
        <f t="shared" si="44"/>
        <v>0</v>
      </c>
      <c r="Z68" s="281" t="b">
        <f t="shared" si="53"/>
        <v>1</v>
      </c>
    </row>
    <row r="69" spans="1:26">
      <c r="B69" s="93" t="s">
        <v>21</v>
      </c>
      <c r="C69" s="87">
        <v>96</v>
      </c>
      <c r="E69" s="68">
        <f t="shared" si="43"/>
        <v>1.6868873514507156E-4</v>
      </c>
      <c r="F69" s="71"/>
      <c r="G69" s="68">
        <f t="shared" si="46"/>
        <v>4.2704626334519574E-2</v>
      </c>
      <c r="H69" s="83"/>
      <c r="I69" s="29"/>
      <c r="J69" s="83"/>
      <c r="K69" s="71"/>
      <c r="L69" s="102">
        <f t="shared" si="47"/>
        <v>0</v>
      </c>
      <c r="N69" s="242"/>
      <c r="O69" s="243">
        <f t="shared" si="48"/>
        <v>0</v>
      </c>
      <c r="P69" s="242"/>
      <c r="Q69" s="244">
        <f t="shared" si="49"/>
        <v>0</v>
      </c>
      <c r="R69" s="242"/>
      <c r="S69" s="245">
        <f t="shared" si="50"/>
        <v>0</v>
      </c>
      <c r="T69" s="242"/>
      <c r="U69" s="246">
        <f t="shared" si="51"/>
        <v>0</v>
      </c>
      <c r="V69" s="242"/>
      <c r="W69" s="347">
        <f t="shared" si="52"/>
        <v>0</v>
      </c>
      <c r="Y69" s="102">
        <f t="shared" si="44"/>
        <v>0</v>
      </c>
      <c r="Z69" s="281" t="b">
        <f t="shared" si="53"/>
        <v>1</v>
      </c>
    </row>
    <row r="70" spans="1:26">
      <c r="B70" s="93" t="s">
        <v>22</v>
      </c>
      <c r="C70" s="87">
        <v>23</v>
      </c>
      <c r="E70" s="68">
        <f t="shared" si="43"/>
        <v>4.0415009461840062E-5</v>
      </c>
      <c r="F70" s="71"/>
      <c r="G70" s="68">
        <f t="shared" si="46"/>
        <v>1.0231316725978648E-2</v>
      </c>
      <c r="H70" s="83"/>
      <c r="I70" s="29"/>
      <c r="J70" s="83"/>
      <c r="K70" s="71"/>
      <c r="L70" s="102">
        <f t="shared" si="47"/>
        <v>0</v>
      </c>
      <c r="N70" s="242"/>
      <c r="O70" s="243">
        <f t="shared" si="48"/>
        <v>0</v>
      </c>
      <c r="P70" s="242"/>
      <c r="Q70" s="244">
        <f t="shared" si="49"/>
        <v>0</v>
      </c>
      <c r="R70" s="242"/>
      <c r="S70" s="245">
        <f t="shared" si="50"/>
        <v>0</v>
      </c>
      <c r="T70" s="242"/>
      <c r="U70" s="246">
        <f t="shared" si="51"/>
        <v>0</v>
      </c>
      <c r="V70" s="242"/>
      <c r="W70" s="347">
        <f t="shared" si="52"/>
        <v>0</v>
      </c>
      <c r="Y70" s="102">
        <f t="shared" si="44"/>
        <v>0</v>
      </c>
      <c r="Z70" s="281" t="b">
        <f t="shared" si="53"/>
        <v>1</v>
      </c>
    </row>
    <row r="71" spans="1:26">
      <c r="B71" s="93" t="s">
        <v>14</v>
      </c>
      <c r="C71" s="88">
        <v>0</v>
      </c>
      <c r="E71" s="80">
        <f t="shared" si="43"/>
        <v>0</v>
      </c>
      <c r="F71" s="71"/>
      <c r="G71" s="124">
        <f t="shared" si="46"/>
        <v>0</v>
      </c>
      <c r="H71" s="83"/>
      <c r="I71" s="29"/>
      <c r="J71" s="83"/>
      <c r="K71" s="71"/>
      <c r="L71" s="104">
        <f t="shared" si="47"/>
        <v>0</v>
      </c>
      <c r="N71" s="242"/>
      <c r="O71" s="247">
        <f t="shared" si="48"/>
        <v>0</v>
      </c>
      <c r="P71" s="242"/>
      <c r="Q71" s="248">
        <f t="shared" si="49"/>
        <v>0</v>
      </c>
      <c r="R71" s="242"/>
      <c r="S71" s="249">
        <f t="shared" si="50"/>
        <v>0</v>
      </c>
      <c r="T71" s="242"/>
      <c r="U71" s="250">
        <f t="shared" si="51"/>
        <v>0</v>
      </c>
      <c r="V71" s="242"/>
      <c r="W71" s="348">
        <f t="shared" si="52"/>
        <v>0</v>
      </c>
      <c r="Y71" s="251">
        <f t="shared" si="44"/>
        <v>0</v>
      </c>
      <c r="Z71" s="281" t="b">
        <f t="shared" si="53"/>
        <v>1</v>
      </c>
    </row>
    <row r="72" spans="1:26" s="3" customFormat="1">
      <c r="B72" s="94" t="s">
        <v>15</v>
      </c>
      <c r="C72" s="95">
        <f>SUM(C61:C70)</f>
        <v>569095.4995746481</v>
      </c>
      <c r="E72" s="81">
        <f>SUM(E61:E71)</f>
        <v>1</v>
      </c>
      <c r="F72" s="82">
        <f>SUM(F61:F71)</f>
        <v>0.99999999999999989</v>
      </c>
      <c r="G72" s="81">
        <f>SUM(G61:G71)</f>
        <v>1</v>
      </c>
      <c r="H72" s="84"/>
      <c r="I72" s="97">
        <f>'2 FSWD Scenario 3, End 6.30.27'!$M$79</f>
        <v>48000</v>
      </c>
      <c r="J72" s="84"/>
      <c r="K72" s="103">
        <f>'2 FSWD Scenario 3, End 6.30.27'!$R$79</f>
        <v>0</v>
      </c>
      <c r="L72" s="103">
        <f>'2 FSWD Scenario 3, End 6.30.27'!$V$79</f>
        <v>0</v>
      </c>
      <c r="M72" s="378">
        <f>O72+Q72+S72+U72+W72</f>
        <v>0</v>
      </c>
      <c r="N72" s="252">
        <f>'2 FSWD Scenario 3, End 6.30.27'!$R$31</f>
        <v>0</v>
      </c>
      <c r="O72" s="253">
        <f>'2 FSWD Scenario 3, End 6.30.27'!$V$31</f>
        <v>0</v>
      </c>
      <c r="P72" s="254">
        <f>'2 FSWD Scenario 3, End 6.30.27'!$R$43-'2 FSWD Scenario 3, End 6.30.27'!$R$31</f>
        <v>0</v>
      </c>
      <c r="Q72" s="255">
        <f>'2 FSWD Scenario 3, End 6.30.27'!$V$43-'2 FSWD Scenario 3, End 6.30.27'!$V$31</f>
        <v>0</v>
      </c>
      <c r="R72" s="256">
        <f>'2 FSWD Scenario 3, End 6.30.27'!$R$55-'2 FSWD Scenario 3, End 6.30.27'!$R$43</f>
        <v>0</v>
      </c>
      <c r="S72" s="257">
        <f>'2 FSWD Scenario 3, End 6.30.27'!$V$55-'2 FSWD Scenario 3, End 6.30.27'!$V$43</f>
        <v>0</v>
      </c>
      <c r="T72" s="258">
        <f>'2 FSWD Scenario 3, End 6.30.27'!$R$67-'2 FSWD Scenario 3, End 6.30.27'!$R$55</f>
        <v>0</v>
      </c>
      <c r="U72" s="259">
        <f>'2 FSWD Scenario 3, End 6.30.27'!$V$67-'2 FSWD Scenario 3, End 6.30.27'!$V$55</f>
        <v>0</v>
      </c>
      <c r="V72" s="350">
        <f>'2 FSWD Scenario 3, End 6.30.27'!$R$79-'2 FSWD Scenario 3, End 6.30.27'!$R$67</f>
        <v>0</v>
      </c>
      <c r="W72" s="349">
        <f>'2 FSWD Scenario 3, End 6.30.27'!$V$79-'2 FSWD Scenario 3, End 6.30.27'!$V$67</f>
        <v>0</v>
      </c>
      <c r="Y72" s="103">
        <f>SUM(Y61:Y71)</f>
        <v>0</v>
      </c>
      <c r="Z72" s="281" t="b">
        <f>Y72=L75</f>
        <v>1</v>
      </c>
    </row>
    <row r="73" spans="1:26">
      <c r="C73" s="7"/>
      <c r="I73" s="280" t="b">
        <f>I72=SUM(I61:I65)</f>
        <v>1</v>
      </c>
      <c r="J73" s="279"/>
      <c r="K73" s="279" t="b">
        <f>K72=SUM(K61:K65)</f>
        <v>1</v>
      </c>
      <c r="L73" s="279" t="b">
        <f>L72=SUM(L66:L71)</f>
        <v>1</v>
      </c>
      <c r="M73" s="383">
        <f>N72+P72+R72+T72+V72</f>
        <v>0</v>
      </c>
      <c r="N73" s="279" t="b">
        <f>SUM(N61:N65)=N72</f>
        <v>1</v>
      </c>
      <c r="O73" s="279" t="b">
        <f>SUM(O66:O71)=O72</f>
        <v>1</v>
      </c>
      <c r="P73" s="279" t="b">
        <f>SUM(P61:P65)=P72</f>
        <v>1</v>
      </c>
      <c r="Q73" s="279" t="b">
        <f>SUM(Q66:Q71)=Q72</f>
        <v>1</v>
      </c>
      <c r="R73" s="279" t="b">
        <f>SUM(R61:R65)=R72</f>
        <v>1</v>
      </c>
      <c r="S73" s="279" t="b">
        <f>SUM(S66:S71)=S72</f>
        <v>1</v>
      </c>
      <c r="T73" s="279" t="b">
        <f>SUM(T61:T65)=T72</f>
        <v>1</v>
      </c>
      <c r="U73" s="279" t="b">
        <f>SUM(U66:U71)=U72</f>
        <v>1</v>
      </c>
      <c r="V73" s="279" t="b">
        <f>SUM(V61:V65)=V72</f>
        <v>1</v>
      </c>
      <c r="W73" s="279" t="b">
        <f>SUM(W66:W71)=W72</f>
        <v>1</v>
      </c>
    </row>
    <row r="74" spans="1:26">
      <c r="B74" s="384" t="s">
        <v>85</v>
      </c>
      <c r="C74" s="7"/>
      <c r="I74" s="280"/>
      <c r="J74" s="279"/>
      <c r="K74" s="379" t="b">
        <f>ABS(430800-K72)&lt;=0.01</f>
        <v>0</v>
      </c>
      <c r="L74" s="380" t="b">
        <f>ABS(2248-L72)&lt;=0.01</f>
        <v>0</v>
      </c>
      <c r="N74" s="279"/>
      <c r="O74" s="279"/>
      <c r="P74" s="279"/>
      <c r="Q74" s="279"/>
      <c r="R74" s="279"/>
      <c r="S74" s="279"/>
      <c r="T74" s="279"/>
      <c r="U74" s="279"/>
      <c r="V74" s="279"/>
      <c r="W74" s="279"/>
    </row>
    <row r="75" spans="1:26">
      <c r="B75" s="384" t="s">
        <v>86</v>
      </c>
      <c r="C75" s="7"/>
      <c r="D75" s="5"/>
      <c r="K75" s="125" t="s">
        <v>50</v>
      </c>
      <c r="L75" s="126">
        <f>K72+L72</f>
        <v>0</v>
      </c>
      <c r="M75" s="381" t="b">
        <f>ABS(433048-L75)&lt;=0.01</f>
        <v>0</v>
      </c>
      <c r="N75" s="260" t="s">
        <v>50</v>
      </c>
      <c r="O75" s="261">
        <f t="shared" ref="O75" si="54">N72+O72</f>
        <v>0</v>
      </c>
      <c r="P75" s="262" t="s">
        <v>50</v>
      </c>
      <c r="Q75" s="263">
        <f t="shared" ref="Q75" si="55">P72+Q72</f>
        <v>0</v>
      </c>
      <c r="R75" s="264" t="s">
        <v>50</v>
      </c>
      <c r="S75" s="265">
        <f t="shared" ref="S75" si="56">R72+S72</f>
        <v>0</v>
      </c>
      <c r="T75" s="266" t="s">
        <v>50</v>
      </c>
      <c r="U75" s="267">
        <f t="shared" ref="U75" si="57">T72+U72</f>
        <v>0</v>
      </c>
      <c r="V75" s="351" t="s">
        <v>50</v>
      </c>
      <c r="W75" s="352">
        <f t="shared" ref="W75" si="58">V72+W72</f>
        <v>0</v>
      </c>
      <c r="Y75" s="103">
        <f>O75+Q75+S75+U75+W75</f>
        <v>0</v>
      </c>
    </row>
    <row r="76" spans="1:26" ht="6" customHeight="1">
      <c r="C76" s="7"/>
    </row>
    <row r="77" spans="1:26">
      <c r="A77" s="278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</sheetData>
  <pageMargins left="0.3" right="0.3" top="0.35" bottom="0.5" header="0.3" footer="0.3"/>
  <pageSetup scale="49" orientation="landscape" r:id="rId1"/>
  <headerFooter>
    <oddFooter>&amp;L&amp;Z&amp;F&amp;R&amp;A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849E-1BA8-47E4-A139-A78CE4A5D433}">
  <sheetPr>
    <tabColor theme="5" tint="0.59999389629810485"/>
    <pageSetUpPr fitToPage="1"/>
  </sheetPr>
  <dimension ref="B1:AD83"/>
  <sheetViews>
    <sheetView zoomScale="70" zoomScaleNormal="70" workbookViewId="0">
      <pane xSplit="13" ySplit="10" topLeftCell="N32" activePane="bottomRight" state="frozen"/>
      <selection pane="topRight" activeCell="N1" sqref="N1"/>
      <selection pane="bottomLeft" activeCell="A11" sqref="A11"/>
      <selection pane="bottomRight" activeCell="T61" sqref="T40:T61"/>
    </sheetView>
  </sheetViews>
  <sheetFormatPr defaultColWidth="8.88671875" defaultRowHeight="14.4"/>
  <cols>
    <col min="1" max="1" width="2" style="3" customWidth="1"/>
    <col min="2" max="2" width="15.109375" style="3" customWidth="1"/>
    <col min="3" max="3" width="10.5546875" style="35" customWidth="1"/>
    <col min="4" max="4" width="9.33203125" style="3" customWidth="1"/>
    <col min="5" max="5" width="9.109375" style="3" customWidth="1"/>
    <col min="6" max="6" width="1.88671875" style="3" customWidth="1"/>
    <col min="7" max="8" width="13.21875" style="3" customWidth="1"/>
    <col min="9" max="9" width="1.88671875" style="3" customWidth="1"/>
    <col min="10" max="13" width="12.77734375" style="3" customWidth="1"/>
    <col min="14" max="14" width="2.33203125" style="3" customWidth="1"/>
    <col min="15" max="15" width="13.109375" style="3" customWidth="1"/>
    <col min="16" max="18" width="12.77734375" style="3" customWidth="1"/>
    <col min="19" max="19" width="1.6640625" style="3" customWidth="1"/>
    <col min="20" max="22" width="12.77734375" style="3" customWidth="1"/>
    <col min="23" max="23" width="1.6640625" style="3" customWidth="1"/>
    <col min="24" max="24" width="27.77734375" style="3" customWidth="1"/>
    <col min="25" max="25" width="1.6640625" style="3" customWidth="1"/>
    <col min="26" max="28" width="12.77734375" style="3" customWidth="1"/>
    <col min="29" max="29" width="1.77734375" style="3" customWidth="1"/>
    <col min="30" max="30" width="13.109375" style="3" customWidth="1"/>
    <col min="31" max="16384" width="8.88671875" style="3"/>
  </cols>
  <sheetData>
    <row r="1" spans="2:30" s="34" customFormat="1" ht="28.8">
      <c r="B1" s="32" t="s">
        <v>32</v>
      </c>
      <c r="C1" s="33"/>
      <c r="H1" s="364">
        <v>44971</v>
      </c>
      <c r="K1" s="23" t="s">
        <v>68</v>
      </c>
    </row>
    <row r="2" spans="2:30" ht="18.600000000000001" thickBot="1">
      <c r="C2" s="6"/>
      <c r="K2" s="358" t="s">
        <v>71</v>
      </c>
    </row>
    <row r="3" spans="2:30" ht="15" thickBot="1">
      <c r="B3" s="147"/>
      <c r="C3" s="148" t="s">
        <v>80</v>
      </c>
      <c r="D3" s="149"/>
      <c r="E3" s="149"/>
      <c r="F3" s="149"/>
      <c r="G3" s="150"/>
      <c r="O3" s="360" t="s">
        <v>74</v>
      </c>
      <c r="P3" s="3" t="s">
        <v>81</v>
      </c>
    </row>
    <row r="4" spans="2:30" ht="17.399999999999999" thickBot="1">
      <c r="J4" s="361">
        <v>15</v>
      </c>
      <c r="X4" s="330" t="s">
        <v>63</v>
      </c>
    </row>
    <row r="5" spans="2:30" ht="18.600000000000001" thickBot="1">
      <c r="C5" s="4"/>
      <c r="D5" s="4"/>
      <c r="E5" s="4"/>
      <c r="F5" s="41"/>
      <c r="G5" s="140" t="s">
        <v>45</v>
      </c>
      <c r="H5" s="141"/>
      <c r="I5" s="41"/>
      <c r="J5" s="142" t="s">
        <v>43</v>
      </c>
      <c r="K5" s="145"/>
      <c r="L5" s="42"/>
      <c r="M5" s="43"/>
      <c r="N5" s="41"/>
      <c r="O5" s="40" t="s">
        <v>82</v>
      </c>
      <c r="P5" s="162"/>
      <c r="Q5" s="163"/>
      <c r="R5" s="164"/>
      <c r="S5" s="41"/>
      <c r="T5" s="40" t="s">
        <v>82</v>
      </c>
      <c r="U5" s="163"/>
      <c r="V5" s="164"/>
      <c r="W5" s="41"/>
      <c r="X5" s="366" t="s">
        <v>83</v>
      </c>
      <c r="Y5" s="41"/>
      <c r="Z5" s="105" t="s">
        <v>44</v>
      </c>
      <c r="AA5" s="108"/>
      <c r="AB5" s="109"/>
      <c r="AD5" s="119" t="s">
        <v>46</v>
      </c>
    </row>
    <row r="6" spans="2:30" ht="18.600000000000001" thickBot="1">
      <c r="D6" s="35"/>
      <c r="E6" s="35"/>
      <c r="G6" s="138" t="s">
        <v>42</v>
      </c>
      <c r="H6" s="139"/>
      <c r="J6" s="142" t="s">
        <v>24</v>
      </c>
      <c r="K6" s="146"/>
      <c r="L6" s="143"/>
      <c r="M6" s="144"/>
      <c r="O6" s="40" t="s">
        <v>24</v>
      </c>
      <c r="P6" s="132"/>
      <c r="Q6" s="12"/>
      <c r="R6" s="11"/>
      <c r="T6" s="40" t="s">
        <v>62</v>
      </c>
      <c r="U6" s="12"/>
      <c r="V6" s="11"/>
      <c r="X6" s="317" t="s">
        <v>60</v>
      </c>
      <c r="Z6" s="105" t="s">
        <v>31</v>
      </c>
      <c r="AA6" s="106"/>
      <c r="AB6" s="107"/>
      <c r="AD6" s="120" t="s">
        <v>47</v>
      </c>
    </row>
    <row r="7" spans="2:30" s="36" customFormat="1" ht="60" customHeight="1" thickBot="1">
      <c r="C7" s="24" t="s">
        <v>17</v>
      </c>
      <c r="D7" s="10" t="s">
        <v>29</v>
      </c>
      <c r="E7" s="161" t="s">
        <v>30</v>
      </c>
      <c r="G7" s="60" t="s">
        <v>0</v>
      </c>
      <c r="H7" s="47" t="s">
        <v>23</v>
      </c>
      <c r="J7" s="307" t="s">
        <v>33</v>
      </c>
      <c r="K7" s="308" t="s">
        <v>27</v>
      </c>
      <c r="L7" s="22" t="s">
        <v>0</v>
      </c>
      <c r="M7" s="47" t="s">
        <v>23</v>
      </c>
      <c r="O7" s="127" t="s">
        <v>51</v>
      </c>
      <c r="P7" s="133" t="s">
        <v>27</v>
      </c>
      <c r="Q7" s="22" t="s">
        <v>0</v>
      </c>
      <c r="R7" s="47" t="s">
        <v>23</v>
      </c>
      <c r="T7" s="151" t="s">
        <v>59</v>
      </c>
      <c r="U7" s="22" t="s">
        <v>0</v>
      </c>
      <c r="V7" s="47" t="s">
        <v>23</v>
      </c>
      <c r="X7" s="47" t="s">
        <v>23</v>
      </c>
      <c r="Z7" s="60" t="s">
        <v>28</v>
      </c>
      <c r="AA7" s="22" t="s">
        <v>25</v>
      </c>
      <c r="AB7" s="47" t="s">
        <v>26</v>
      </c>
      <c r="AD7" s="39" t="s">
        <v>48</v>
      </c>
    </row>
    <row r="8" spans="2:30">
      <c r="B8" s="46" t="s">
        <v>1</v>
      </c>
      <c r="C8" s="113">
        <v>44562</v>
      </c>
      <c r="D8" s="37"/>
      <c r="E8" s="56"/>
      <c r="G8" s="48"/>
      <c r="H8" s="49"/>
      <c r="J8" s="54"/>
      <c r="K8" s="15"/>
      <c r="L8" s="15"/>
      <c r="M8" s="49"/>
      <c r="O8" s="62"/>
      <c r="P8" s="38"/>
      <c r="Q8" s="15"/>
      <c r="R8" s="49"/>
      <c r="T8" s="48"/>
      <c r="U8" s="15"/>
      <c r="V8" s="110"/>
      <c r="X8" s="318"/>
      <c r="Z8" s="48"/>
      <c r="AA8" s="15"/>
      <c r="AB8" s="49"/>
      <c r="AD8" s="117"/>
    </row>
    <row r="9" spans="2:30">
      <c r="B9" s="19" t="s">
        <v>6</v>
      </c>
      <c r="C9" s="114">
        <v>44593</v>
      </c>
      <c r="D9" s="9"/>
      <c r="E9" s="57"/>
      <c r="G9" s="50"/>
      <c r="H9" s="51"/>
      <c r="J9" s="55"/>
      <c r="K9" s="13"/>
      <c r="L9" s="13"/>
      <c r="M9" s="51"/>
      <c r="O9" s="50"/>
      <c r="P9" s="13"/>
      <c r="Q9" s="13"/>
      <c r="R9" s="51"/>
      <c r="T9" s="50"/>
      <c r="U9" s="13"/>
      <c r="V9" s="111"/>
      <c r="X9" s="319"/>
      <c r="Z9" s="50"/>
      <c r="AA9" s="13"/>
      <c r="AB9" s="51"/>
      <c r="AD9" s="118"/>
    </row>
    <row r="10" spans="2:30">
      <c r="B10" s="19"/>
      <c r="C10" s="114">
        <v>44621</v>
      </c>
      <c r="D10" s="9"/>
      <c r="E10" s="57"/>
      <c r="G10" s="50"/>
      <c r="H10" s="51"/>
      <c r="J10" s="55"/>
      <c r="K10" s="13"/>
      <c r="L10" s="13"/>
      <c r="M10" s="51"/>
      <c r="O10" s="50"/>
      <c r="P10" s="13"/>
      <c r="Q10" s="13"/>
      <c r="R10" s="51"/>
      <c r="T10" s="50"/>
      <c r="U10" s="13"/>
      <c r="V10" s="111"/>
      <c r="X10" s="319"/>
      <c r="Z10" s="50"/>
      <c r="AA10" s="13"/>
      <c r="AB10" s="51"/>
      <c r="AD10" s="118"/>
    </row>
    <row r="11" spans="2:30">
      <c r="B11" s="20"/>
      <c r="C11" s="114">
        <v>44652</v>
      </c>
      <c r="D11" s="9"/>
      <c r="E11" s="57"/>
      <c r="G11" s="50"/>
      <c r="H11" s="51"/>
      <c r="J11" s="55"/>
      <c r="K11" s="13"/>
      <c r="L11" s="13"/>
      <c r="M11" s="51"/>
      <c r="O11" s="50"/>
      <c r="P11" s="13"/>
      <c r="Q11" s="13"/>
      <c r="R11" s="51"/>
      <c r="T11" s="50"/>
      <c r="U11" s="13"/>
      <c r="V11" s="111"/>
      <c r="X11" s="319"/>
      <c r="Z11" s="50"/>
      <c r="AA11" s="13"/>
      <c r="AB11" s="51"/>
      <c r="AD11" s="118"/>
    </row>
    <row r="12" spans="2:30">
      <c r="B12" s="20"/>
      <c r="C12" s="114">
        <v>44682</v>
      </c>
      <c r="D12" s="9">
        <v>1</v>
      </c>
      <c r="E12" s="57"/>
      <c r="G12" s="50">
        <f>H12</f>
        <v>1077</v>
      </c>
      <c r="H12" s="51">
        <v>1077</v>
      </c>
      <c r="J12" s="335">
        <v>0</v>
      </c>
      <c r="K12" s="13">
        <f t="shared" ref="K12:K43" si="0">J12*$J$4</f>
        <v>0</v>
      </c>
      <c r="L12" s="13">
        <f t="shared" ref="L12:L79" si="1">K12*20</f>
        <v>0</v>
      </c>
      <c r="M12" s="51">
        <f>L12</f>
        <v>0</v>
      </c>
      <c r="O12" s="50">
        <v>0</v>
      </c>
      <c r="P12" s="13">
        <v>0</v>
      </c>
      <c r="Q12" s="13">
        <f t="shared" ref="Q12:Q79" si="2">P12*20</f>
        <v>0</v>
      </c>
      <c r="R12" s="51">
        <f>Q12</f>
        <v>0</v>
      </c>
      <c r="T12" s="50">
        <v>0</v>
      </c>
      <c r="U12" s="13">
        <f t="shared" ref="U12:U79" si="3">T12*4</f>
        <v>0</v>
      </c>
      <c r="V12" s="111">
        <f>U12</f>
        <v>0</v>
      </c>
      <c r="X12" s="319">
        <f>R12+V12</f>
        <v>0</v>
      </c>
      <c r="Z12" s="50">
        <f>K12+P12+T12</f>
        <v>0</v>
      </c>
      <c r="AA12" s="13">
        <f>G12+L12+Q12+U12</f>
        <v>1077</v>
      </c>
      <c r="AB12" s="51">
        <f>AA12</f>
        <v>1077</v>
      </c>
      <c r="AD12" s="63"/>
    </row>
    <row r="13" spans="2:30">
      <c r="B13" s="19"/>
      <c r="C13" s="114">
        <v>44713</v>
      </c>
      <c r="D13" s="9">
        <f>1+D12</f>
        <v>2</v>
      </c>
      <c r="E13" s="57"/>
      <c r="G13" s="50">
        <f>H13-H12</f>
        <v>1989</v>
      </c>
      <c r="H13" s="51">
        <v>3066</v>
      </c>
      <c r="J13" s="335">
        <v>0</v>
      </c>
      <c r="K13" s="13">
        <f t="shared" si="0"/>
        <v>0</v>
      </c>
      <c r="L13" s="13">
        <f t="shared" si="1"/>
        <v>0</v>
      </c>
      <c r="M13" s="51">
        <f>L13+M12</f>
        <v>0</v>
      </c>
      <c r="O13" s="50">
        <v>0</v>
      </c>
      <c r="P13" s="13">
        <v>0</v>
      </c>
      <c r="Q13" s="13">
        <f t="shared" si="2"/>
        <v>0</v>
      </c>
      <c r="R13" s="51">
        <f>Q13+R12</f>
        <v>0</v>
      </c>
      <c r="T13" s="50">
        <v>0</v>
      </c>
      <c r="U13" s="13">
        <f t="shared" si="3"/>
        <v>0</v>
      </c>
      <c r="V13" s="111">
        <f t="shared" ref="V13:V76" si="4">U13+V12</f>
        <v>0</v>
      </c>
      <c r="X13" s="319">
        <f t="shared" ref="X13:X79" si="5">R13+V13</f>
        <v>0</v>
      </c>
      <c r="Z13" s="50">
        <f t="shared" ref="Z13:Z79" si="6">K13+P13+T13</f>
        <v>0</v>
      </c>
      <c r="AA13" s="13">
        <f t="shared" ref="AA13:AA79" si="7">G13+L13+Q13+U13</f>
        <v>1989</v>
      </c>
      <c r="AB13" s="51">
        <f>AA13+AB12</f>
        <v>3066</v>
      </c>
      <c r="AD13" s="63"/>
    </row>
    <row r="14" spans="2:30">
      <c r="B14" s="19"/>
      <c r="C14" s="114">
        <v>44743</v>
      </c>
      <c r="D14" s="9">
        <f t="shared" ref="D14:D15" si="8">1+D13</f>
        <v>3</v>
      </c>
      <c r="E14" s="57"/>
      <c r="G14" s="50">
        <f t="shared" ref="G14:G17" si="9">H14-H13</f>
        <v>3083</v>
      </c>
      <c r="H14" s="51">
        <v>6149</v>
      </c>
      <c r="J14" s="335">
        <v>0</v>
      </c>
      <c r="K14" s="13">
        <f t="shared" si="0"/>
        <v>0</v>
      </c>
      <c r="L14" s="13">
        <f t="shared" si="1"/>
        <v>0</v>
      </c>
      <c r="M14" s="51">
        <f t="shared" ref="M14:M77" si="10">L14+M13</f>
        <v>0</v>
      </c>
      <c r="O14" s="50">
        <v>0</v>
      </c>
      <c r="P14" s="13">
        <v>0</v>
      </c>
      <c r="Q14" s="13">
        <f t="shared" si="2"/>
        <v>0</v>
      </c>
      <c r="R14" s="51">
        <f t="shared" ref="R14:R77" si="11">Q14+R13</f>
        <v>0</v>
      </c>
      <c r="T14" s="50">
        <v>0</v>
      </c>
      <c r="U14" s="13">
        <f t="shared" si="3"/>
        <v>0</v>
      </c>
      <c r="V14" s="111">
        <f t="shared" si="4"/>
        <v>0</v>
      </c>
      <c r="X14" s="319">
        <f t="shared" si="5"/>
        <v>0</v>
      </c>
      <c r="Z14" s="50">
        <f t="shared" si="6"/>
        <v>0</v>
      </c>
      <c r="AA14" s="13">
        <f t="shared" si="7"/>
        <v>3083</v>
      </c>
      <c r="AB14" s="51">
        <f t="shared" ref="AB14:AB77" si="12">AA14+AB13</f>
        <v>6149</v>
      </c>
      <c r="AD14" s="63"/>
    </row>
    <row r="15" spans="2:30">
      <c r="B15" s="19"/>
      <c r="C15" s="114">
        <v>44774</v>
      </c>
      <c r="D15" s="9">
        <f t="shared" si="8"/>
        <v>4</v>
      </c>
      <c r="E15" s="57"/>
      <c r="G15" s="50">
        <f t="shared" si="9"/>
        <v>6884</v>
      </c>
      <c r="H15" s="51">
        <v>13033</v>
      </c>
      <c r="J15" s="335">
        <v>0</v>
      </c>
      <c r="K15" s="13">
        <f t="shared" si="0"/>
        <v>0</v>
      </c>
      <c r="L15" s="13">
        <f t="shared" si="1"/>
        <v>0</v>
      </c>
      <c r="M15" s="51">
        <f t="shared" si="10"/>
        <v>0</v>
      </c>
      <c r="O15" s="50">
        <v>0</v>
      </c>
      <c r="P15" s="13">
        <v>0</v>
      </c>
      <c r="Q15" s="13">
        <f t="shared" si="2"/>
        <v>0</v>
      </c>
      <c r="R15" s="51">
        <f t="shared" si="11"/>
        <v>0</v>
      </c>
      <c r="T15" s="50">
        <v>0</v>
      </c>
      <c r="U15" s="13">
        <f t="shared" si="3"/>
        <v>0</v>
      </c>
      <c r="V15" s="111">
        <f t="shared" si="4"/>
        <v>0</v>
      </c>
      <c r="X15" s="319">
        <f t="shared" si="5"/>
        <v>0</v>
      </c>
      <c r="Z15" s="50">
        <f t="shared" si="6"/>
        <v>0</v>
      </c>
      <c r="AA15" s="13">
        <f t="shared" si="7"/>
        <v>6884</v>
      </c>
      <c r="AB15" s="51">
        <f t="shared" si="12"/>
        <v>13033</v>
      </c>
      <c r="AD15" s="63"/>
    </row>
    <row r="16" spans="2:30">
      <c r="B16" s="20"/>
      <c r="C16" s="114">
        <v>44805</v>
      </c>
      <c r="D16" s="9">
        <f t="shared" ref="D16:E30" si="13">1+D15</f>
        <v>5</v>
      </c>
      <c r="E16" s="57"/>
      <c r="G16" s="50">
        <f t="shared" si="9"/>
        <v>7774</v>
      </c>
      <c r="H16" s="51">
        <v>20807</v>
      </c>
      <c r="J16" s="335">
        <v>0</v>
      </c>
      <c r="K16" s="13">
        <f t="shared" si="0"/>
        <v>0</v>
      </c>
      <c r="L16" s="13">
        <f t="shared" si="1"/>
        <v>0</v>
      </c>
      <c r="M16" s="51">
        <f t="shared" si="10"/>
        <v>0</v>
      </c>
      <c r="O16" s="50">
        <v>0</v>
      </c>
      <c r="P16" s="13">
        <v>0</v>
      </c>
      <c r="Q16" s="13">
        <f t="shared" si="2"/>
        <v>0</v>
      </c>
      <c r="R16" s="51">
        <f t="shared" si="11"/>
        <v>0</v>
      </c>
      <c r="T16" s="50">
        <v>0</v>
      </c>
      <c r="U16" s="13">
        <f t="shared" si="3"/>
        <v>0</v>
      </c>
      <c r="V16" s="111">
        <f t="shared" si="4"/>
        <v>0</v>
      </c>
      <c r="X16" s="319">
        <f t="shared" si="5"/>
        <v>0</v>
      </c>
      <c r="Z16" s="50">
        <f t="shared" si="6"/>
        <v>0</v>
      </c>
      <c r="AA16" s="13">
        <f t="shared" si="7"/>
        <v>7774</v>
      </c>
      <c r="AB16" s="51">
        <f t="shared" si="12"/>
        <v>20807</v>
      </c>
      <c r="AD16" s="63"/>
    </row>
    <row r="17" spans="2:30">
      <c r="B17" s="20"/>
      <c r="C17" s="114">
        <v>44835</v>
      </c>
      <c r="D17" s="9">
        <f t="shared" si="13"/>
        <v>6</v>
      </c>
      <c r="E17" s="57"/>
      <c r="G17" s="50">
        <f t="shared" si="9"/>
        <v>3594</v>
      </c>
      <c r="H17" s="51">
        <v>24401</v>
      </c>
      <c r="J17" s="335">
        <v>0</v>
      </c>
      <c r="K17" s="13">
        <f t="shared" si="0"/>
        <v>0</v>
      </c>
      <c r="L17" s="13">
        <f t="shared" si="1"/>
        <v>0</v>
      </c>
      <c r="M17" s="51">
        <f t="shared" si="10"/>
        <v>0</v>
      </c>
      <c r="O17" s="50">
        <v>0</v>
      </c>
      <c r="P17" s="13">
        <v>0</v>
      </c>
      <c r="Q17" s="13">
        <f t="shared" si="2"/>
        <v>0</v>
      </c>
      <c r="R17" s="51">
        <f t="shared" si="11"/>
        <v>0</v>
      </c>
      <c r="T17" s="50">
        <v>0</v>
      </c>
      <c r="U17" s="13">
        <f t="shared" si="3"/>
        <v>0</v>
      </c>
      <c r="V17" s="111">
        <f t="shared" si="4"/>
        <v>0</v>
      </c>
      <c r="X17" s="319">
        <f t="shared" si="5"/>
        <v>0</v>
      </c>
      <c r="Z17" s="50">
        <f t="shared" si="6"/>
        <v>0</v>
      </c>
      <c r="AA17" s="13">
        <f t="shared" si="7"/>
        <v>3594</v>
      </c>
      <c r="AB17" s="51">
        <f t="shared" si="12"/>
        <v>24401</v>
      </c>
      <c r="AD17" s="63"/>
    </row>
    <row r="18" spans="2:30">
      <c r="B18" s="19"/>
      <c r="C18" s="114">
        <v>44866</v>
      </c>
      <c r="D18" s="9">
        <f t="shared" si="13"/>
        <v>7</v>
      </c>
      <c r="E18" s="57"/>
      <c r="G18" s="50">
        <v>3194</v>
      </c>
      <c r="H18" s="51">
        <f>G18+H17</f>
        <v>27595</v>
      </c>
      <c r="J18" s="335">
        <v>0</v>
      </c>
      <c r="K18" s="13">
        <f t="shared" si="0"/>
        <v>0</v>
      </c>
      <c r="L18" s="13">
        <f t="shared" si="1"/>
        <v>0</v>
      </c>
      <c r="M18" s="51">
        <f t="shared" si="10"/>
        <v>0</v>
      </c>
      <c r="O18" s="50">
        <v>0</v>
      </c>
      <c r="P18" s="13">
        <v>0</v>
      </c>
      <c r="Q18" s="13">
        <f t="shared" si="2"/>
        <v>0</v>
      </c>
      <c r="R18" s="51">
        <f t="shared" si="11"/>
        <v>0</v>
      </c>
      <c r="T18" s="50">
        <v>0</v>
      </c>
      <c r="U18" s="13">
        <f t="shared" si="3"/>
        <v>0</v>
      </c>
      <c r="V18" s="111">
        <f t="shared" si="4"/>
        <v>0</v>
      </c>
      <c r="X18" s="319">
        <f t="shared" si="5"/>
        <v>0</v>
      </c>
      <c r="Z18" s="50">
        <f t="shared" si="6"/>
        <v>0</v>
      </c>
      <c r="AA18" s="13">
        <f t="shared" si="7"/>
        <v>3194</v>
      </c>
      <c r="AB18" s="51">
        <f t="shared" si="12"/>
        <v>27595</v>
      </c>
      <c r="AD18" s="63"/>
    </row>
    <row r="19" spans="2:30" ht="15" thickBot="1">
      <c r="B19" s="21"/>
      <c r="C19" s="115">
        <v>44896</v>
      </c>
      <c r="D19" s="44">
        <f t="shared" si="13"/>
        <v>8</v>
      </c>
      <c r="E19" s="58"/>
      <c r="G19" s="61">
        <v>7160</v>
      </c>
      <c r="H19" s="52">
        <f t="shared" ref="H19:H20" si="14">G19+H18</f>
        <v>34755</v>
      </c>
      <c r="J19" s="336">
        <v>0</v>
      </c>
      <c r="K19" s="14">
        <f t="shared" si="0"/>
        <v>0</v>
      </c>
      <c r="L19" s="14">
        <f t="shared" si="1"/>
        <v>0</v>
      </c>
      <c r="M19" s="52">
        <f t="shared" si="10"/>
        <v>0</v>
      </c>
      <c r="O19" s="61">
        <v>0</v>
      </c>
      <c r="P19" s="14">
        <v>0</v>
      </c>
      <c r="Q19" s="14">
        <f t="shared" si="2"/>
        <v>0</v>
      </c>
      <c r="R19" s="52">
        <f t="shared" si="11"/>
        <v>0</v>
      </c>
      <c r="T19" s="61">
        <v>0</v>
      </c>
      <c r="U19" s="14">
        <f t="shared" si="3"/>
        <v>0</v>
      </c>
      <c r="V19" s="112">
        <f t="shared" si="4"/>
        <v>0</v>
      </c>
      <c r="X19" s="64">
        <f t="shared" si="5"/>
        <v>0</v>
      </c>
      <c r="Z19" s="61">
        <f t="shared" si="6"/>
        <v>0</v>
      </c>
      <c r="AA19" s="14">
        <f t="shared" si="7"/>
        <v>7160</v>
      </c>
      <c r="AB19" s="52">
        <f t="shared" si="12"/>
        <v>34755</v>
      </c>
      <c r="AD19" s="64">
        <f>AB19</f>
        <v>34755</v>
      </c>
    </row>
    <row r="20" spans="2:30">
      <c r="B20" s="18" t="s">
        <v>1</v>
      </c>
      <c r="C20" s="116">
        <v>44927</v>
      </c>
      <c r="D20" s="45">
        <f t="shared" si="13"/>
        <v>9</v>
      </c>
      <c r="E20" s="59"/>
      <c r="G20" s="48">
        <v>4702</v>
      </c>
      <c r="H20" s="49">
        <f t="shared" si="14"/>
        <v>39457</v>
      </c>
      <c r="J20" s="313">
        <v>0</v>
      </c>
      <c r="K20" s="314">
        <f t="shared" si="0"/>
        <v>0</v>
      </c>
      <c r="L20" s="15">
        <f t="shared" si="1"/>
        <v>0</v>
      </c>
      <c r="M20" s="49">
        <f t="shared" si="10"/>
        <v>0</v>
      </c>
      <c r="O20" s="48">
        <v>0</v>
      </c>
      <c r="P20" s="15">
        <v>0</v>
      </c>
      <c r="Q20" s="15">
        <f t="shared" si="2"/>
        <v>0</v>
      </c>
      <c r="R20" s="49">
        <f t="shared" si="11"/>
        <v>0</v>
      </c>
      <c r="T20" s="48">
        <v>0</v>
      </c>
      <c r="U20" s="15">
        <f t="shared" si="3"/>
        <v>0</v>
      </c>
      <c r="V20" s="110">
        <f t="shared" si="4"/>
        <v>0</v>
      </c>
      <c r="X20" s="320">
        <f t="shared" si="5"/>
        <v>0</v>
      </c>
      <c r="Z20" s="48">
        <f t="shared" si="6"/>
        <v>0</v>
      </c>
      <c r="AA20" s="15">
        <f t="shared" si="7"/>
        <v>4702</v>
      </c>
      <c r="AB20" s="49">
        <f t="shared" si="12"/>
        <v>39457</v>
      </c>
      <c r="AD20" s="63"/>
    </row>
    <row r="21" spans="2:30">
      <c r="B21" s="19" t="s">
        <v>6</v>
      </c>
      <c r="C21" s="114">
        <v>44958</v>
      </c>
      <c r="D21" s="9">
        <f t="shared" si="13"/>
        <v>10</v>
      </c>
      <c r="E21" s="57"/>
      <c r="G21" s="50">
        <f t="shared" ref="G21:G79" si="15">F21*20</f>
        <v>0</v>
      </c>
      <c r="H21" s="51">
        <f t="shared" ref="H21:H79" si="16">G21+H20</f>
        <v>39457</v>
      </c>
      <c r="J21" s="309">
        <v>13</v>
      </c>
      <c r="K21" s="310">
        <f t="shared" si="0"/>
        <v>195</v>
      </c>
      <c r="L21" s="13">
        <f t="shared" si="1"/>
        <v>3900</v>
      </c>
      <c r="M21" s="51">
        <f t="shared" si="10"/>
        <v>3900</v>
      </c>
      <c r="O21" s="50">
        <v>0</v>
      </c>
      <c r="P21" s="13">
        <v>0</v>
      </c>
      <c r="Q21" s="13">
        <f t="shared" si="2"/>
        <v>0</v>
      </c>
      <c r="R21" s="51">
        <f t="shared" si="11"/>
        <v>0</v>
      </c>
      <c r="T21" s="50">
        <v>0</v>
      </c>
      <c r="U21" s="13">
        <f t="shared" si="3"/>
        <v>0</v>
      </c>
      <c r="V21" s="111">
        <f t="shared" si="4"/>
        <v>0</v>
      </c>
      <c r="X21" s="319">
        <f t="shared" si="5"/>
        <v>0</v>
      </c>
      <c r="Z21" s="50">
        <f t="shared" si="6"/>
        <v>195</v>
      </c>
      <c r="AA21" s="13">
        <f t="shared" si="7"/>
        <v>3900</v>
      </c>
      <c r="AB21" s="51">
        <f t="shared" si="12"/>
        <v>43357</v>
      </c>
      <c r="AD21" s="63"/>
    </row>
    <row r="22" spans="2:30">
      <c r="B22" s="19" t="s">
        <v>16</v>
      </c>
      <c r="C22" s="114">
        <v>44986</v>
      </c>
      <c r="D22" s="9">
        <f t="shared" si="13"/>
        <v>11</v>
      </c>
      <c r="E22" s="57"/>
      <c r="G22" s="50">
        <f t="shared" si="15"/>
        <v>0</v>
      </c>
      <c r="H22" s="51">
        <f t="shared" si="16"/>
        <v>39457</v>
      </c>
      <c r="J22" s="309">
        <v>13</v>
      </c>
      <c r="K22" s="310">
        <f t="shared" si="0"/>
        <v>195</v>
      </c>
      <c r="L22" s="13">
        <f t="shared" si="1"/>
        <v>3900</v>
      </c>
      <c r="M22" s="51">
        <f t="shared" si="10"/>
        <v>7800</v>
      </c>
      <c r="O22" s="50">
        <v>0</v>
      </c>
      <c r="P22" s="13">
        <v>0</v>
      </c>
      <c r="Q22" s="13">
        <f t="shared" si="2"/>
        <v>0</v>
      </c>
      <c r="R22" s="51">
        <f t="shared" si="11"/>
        <v>0</v>
      </c>
      <c r="T22" s="50">
        <v>0</v>
      </c>
      <c r="U22" s="13">
        <f t="shared" si="3"/>
        <v>0</v>
      </c>
      <c r="V22" s="111">
        <f t="shared" si="4"/>
        <v>0</v>
      </c>
      <c r="X22" s="319">
        <f t="shared" si="5"/>
        <v>0</v>
      </c>
      <c r="Z22" s="50">
        <f t="shared" si="6"/>
        <v>195</v>
      </c>
      <c r="AA22" s="13">
        <f t="shared" si="7"/>
        <v>3900</v>
      </c>
      <c r="AB22" s="51">
        <f t="shared" si="12"/>
        <v>47257</v>
      </c>
      <c r="AD22" s="63"/>
    </row>
    <row r="23" spans="2:30">
      <c r="B23" s="20"/>
      <c r="C23" s="114">
        <v>45017</v>
      </c>
      <c r="D23" s="9">
        <f t="shared" si="13"/>
        <v>12</v>
      </c>
      <c r="E23" s="57"/>
      <c r="G23" s="50">
        <f t="shared" si="15"/>
        <v>0</v>
      </c>
      <c r="H23" s="51">
        <f t="shared" si="16"/>
        <v>39457</v>
      </c>
      <c r="J23" s="309">
        <v>13</v>
      </c>
      <c r="K23" s="310">
        <f t="shared" si="0"/>
        <v>195</v>
      </c>
      <c r="L23" s="13">
        <f t="shared" si="1"/>
        <v>3900</v>
      </c>
      <c r="M23" s="51">
        <f t="shared" si="10"/>
        <v>11700</v>
      </c>
      <c r="O23" s="50">
        <v>0</v>
      </c>
      <c r="P23" s="13">
        <v>0</v>
      </c>
      <c r="Q23" s="13">
        <f t="shared" si="2"/>
        <v>0</v>
      </c>
      <c r="R23" s="51">
        <f t="shared" si="11"/>
        <v>0</v>
      </c>
      <c r="T23" s="50">
        <v>0</v>
      </c>
      <c r="U23" s="13">
        <f t="shared" si="3"/>
        <v>0</v>
      </c>
      <c r="V23" s="111">
        <f t="shared" si="4"/>
        <v>0</v>
      </c>
      <c r="X23" s="319">
        <f t="shared" si="5"/>
        <v>0</v>
      </c>
      <c r="Z23" s="50">
        <f t="shared" si="6"/>
        <v>195</v>
      </c>
      <c r="AA23" s="13">
        <f t="shared" si="7"/>
        <v>3900</v>
      </c>
      <c r="AB23" s="51">
        <f t="shared" si="12"/>
        <v>51157</v>
      </c>
      <c r="AD23" s="63"/>
    </row>
    <row r="24" spans="2:30">
      <c r="B24" s="20"/>
      <c r="C24" s="114">
        <v>45047</v>
      </c>
      <c r="D24" s="9">
        <f t="shared" si="13"/>
        <v>13</v>
      </c>
      <c r="E24" s="57"/>
      <c r="G24" s="50">
        <f t="shared" si="15"/>
        <v>0</v>
      </c>
      <c r="H24" s="51">
        <f t="shared" si="16"/>
        <v>39457</v>
      </c>
      <c r="J24" s="309">
        <v>13</v>
      </c>
      <c r="K24" s="310">
        <f t="shared" si="0"/>
        <v>195</v>
      </c>
      <c r="L24" s="13">
        <f t="shared" si="1"/>
        <v>3900</v>
      </c>
      <c r="M24" s="51">
        <f t="shared" si="10"/>
        <v>15600</v>
      </c>
      <c r="O24" s="50">
        <v>0</v>
      </c>
      <c r="P24" s="13">
        <v>0</v>
      </c>
      <c r="Q24" s="13">
        <f t="shared" si="2"/>
        <v>0</v>
      </c>
      <c r="R24" s="51">
        <f t="shared" si="11"/>
        <v>0</v>
      </c>
      <c r="T24" s="50">
        <v>0</v>
      </c>
      <c r="U24" s="13">
        <f t="shared" si="3"/>
        <v>0</v>
      </c>
      <c r="V24" s="111">
        <f t="shared" si="4"/>
        <v>0</v>
      </c>
      <c r="X24" s="319">
        <f t="shared" si="5"/>
        <v>0</v>
      </c>
      <c r="Z24" s="50">
        <f t="shared" si="6"/>
        <v>195</v>
      </c>
      <c r="AA24" s="13">
        <f t="shared" si="7"/>
        <v>3900</v>
      </c>
      <c r="AB24" s="51">
        <f t="shared" si="12"/>
        <v>55057</v>
      </c>
      <c r="AD24" s="63"/>
    </row>
    <row r="25" spans="2:30">
      <c r="B25" s="19"/>
      <c r="C25" s="114">
        <v>45078</v>
      </c>
      <c r="D25" s="9">
        <f t="shared" si="13"/>
        <v>14</v>
      </c>
      <c r="E25" s="57"/>
      <c r="G25" s="50">
        <f t="shared" si="15"/>
        <v>0</v>
      </c>
      <c r="H25" s="51">
        <f t="shared" si="16"/>
        <v>39457</v>
      </c>
      <c r="J25" s="309">
        <v>13</v>
      </c>
      <c r="K25" s="310">
        <f t="shared" si="0"/>
        <v>195</v>
      </c>
      <c r="L25" s="13">
        <f t="shared" si="1"/>
        <v>3900</v>
      </c>
      <c r="M25" s="51">
        <f t="shared" si="10"/>
        <v>19500</v>
      </c>
      <c r="O25" s="50">
        <v>0</v>
      </c>
      <c r="P25" s="13">
        <v>0</v>
      </c>
      <c r="Q25" s="13">
        <f t="shared" si="2"/>
        <v>0</v>
      </c>
      <c r="R25" s="51">
        <f t="shared" si="11"/>
        <v>0</v>
      </c>
      <c r="T25" s="50">
        <v>0</v>
      </c>
      <c r="U25" s="13">
        <f t="shared" si="3"/>
        <v>0</v>
      </c>
      <c r="V25" s="111">
        <f t="shared" si="4"/>
        <v>0</v>
      </c>
      <c r="X25" s="319">
        <f t="shared" si="5"/>
        <v>0</v>
      </c>
      <c r="Z25" s="50">
        <f t="shared" si="6"/>
        <v>195</v>
      </c>
      <c r="AA25" s="13">
        <f t="shared" si="7"/>
        <v>3900</v>
      </c>
      <c r="AB25" s="51">
        <f t="shared" si="12"/>
        <v>58957</v>
      </c>
      <c r="AD25" s="63"/>
    </row>
    <row r="26" spans="2:30">
      <c r="B26" s="19"/>
      <c r="C26" s="114">
        <v>45108</v>
      </c>
      <c r="D26" s="9">
        <f t="shared" si="13"/>
        <v>15</v>
      </c>
      <c r="E26" s="57"/>
      <c r="G26" s="50">
        <f t="shared" si="15"/>
        <v>0</v>
      </c>
      <c r="H26" s="51">
        <f t="shared" si="16"/>
        <v>39457</v>
      </c>
      <c r="J26" s="309">
        <v>13</v>
      </c>
      <c r="K26" s="310">
        <f t="shared" si="0"/>
        <v>195</v>
      </c>
      <c r="L26" s="13">
        <f t="shared" si="1"/>
        <v>3900</v>
      </c>
      <c r="M26" s="51">
        <f t="shared" si="10"/>
        <v>23400</v>
      </c>
      <c r="O26" s="50">
        <v>0</v>
      </c>
      <c r="P26" s="13">
        <v>0</v>
      </c>
      <c r="Q26" s="13">
        <f t="shared" si="2"/>
        <v>0</v>
      </c>
      <c r="R26" s="51">
        <f t="shared" si="11"/>
        <v>0</v>
      </c>
      <c r="T26" s="50">
        <v>0</v>
      </c>
      <c r="U26" s="13">
        <f t="shared" si="3"/>
        <v>0</v>
      </c>
      <c r="V26" s="111">
        <f t="shared" si="4"/>
        <v>0</v>
      </c>
      <c r="X26" s="319">
        <f t="shared" si="5"/>
        <v>0</v>
      </c>
      <c r="Z26" s="50">
        <f t="shared" si="6"/>
        <v>195</v>
      </c>
      <c r="AA26" s="13">
        <f t="shared" si="7"/>
        <v>3900</v>
      </c>
      <c r="AB26" s="51">
        <f t="shared" si="12"/>
        <v>62857</v>
      </c>
      <c r="AD26" s="63"/>
    </row>
    <row r="27" spans="2:30">
      <c r="B27" s="19"/>
      <c r="C27" s="114">
        <v>45139</v>
      </c>
      <c r="D27" s="9">
        <f t="shared" si="13"/>
        <v>16</v>
      </c>
      <c r="E27" s="57"/>
      <c r="G27" s="50">
        <f t="shared" si="15"/>
        <v>0</v>
      </c>
      <c r="H27" s="51">
        <f t="shared" si="16"/>
        <v>39457</v>
      </c>
      <c r="J27" s="309">
        <v>13</v>
      </c>
      <c r="K27" s="310">
        <f t="shared" si="0"/>
        <v>195</v>
      </c>
      <c r="L27" s="13">
        <f t="shared" si="1"/>
        <v>3900</v>
      </c>
      <c r="M27" s="51">
        <f t="shared" si="10"/>
        <v>27300</v>
      </c>
      <c r="O27" s="50">
        <v>0</v>
      </c>
      <c r="P27" s="13">
        <v>0</v>
      </c>
      <c r="Q27" s="13">
        <f t="shared" si="2"/>
        <v>0</v>
      </c>
      <c r="R27" s="51">
        <f t="shared" si="11"/>
        <v>0</v>
      </c>
      <c r="T27" s="50">
        <v>0</v>
      </c>
      <c r="U27" s="13">
        <f t="shared" si="3"/>
        <v>0</v>
      </c>
      <c r="V27" s="111">
        <f t="shared" si="4"/>
        <v>0</v>
      </c>
      <c r="X27" s="319">
        <f t="shared" si="5"/>
        <v>0</v>
      </c>
      <c r="Z27" s="50">
        <f t="shared" si="6"/>
        <v>195</v>
      </c>
      <c r="AA27" s="13">
        <f t="shared" si="7"/>
        <v>3900</v>
      </c>
      <c r="AB27" s="51">
        <f t="shared" si="12"/>
        <v>66757</v>
      </c>
      <c r="AD27" s="63"/>
    </row>
    <row r="28" spans="2:30">
      <c r="B28" s="20"/>
      <c r="C28" s="114">
        <v>45170</v>
      </c>
      <c r="D28" s="9">
        <f t="shared" si="13"/>
        <v>17</v>
      </c>
      <c r="E28" s="57"/>
      <c r="G28" s="50">
        <f t="shared" si="15"/>
        <v>0</v>
      </c>
      <c r="H28" s="51">
        <f t="shared" si="16"/>
        <v>39457</v>
      </c>
      <c r="J28" s="309">
        <v>13</v>
      </c>
      <c r="K28" s="310">
        <f t="shared" si="0"/>
        <v>195</v>
      </c>
      <c r="L28" s="13">
        <f t="shared" si="1"/>
        <v>3900</v>
      </c>
      <c r="M28" s="51">
        <f t="shared" si="10"/>
        <v>31200</v>
      </c>
      <c r="O28" s="50">
        <v>0</v>
      </c>
      <c r="P28" s="13">
        <v>0</v>
      </c>
      <c r="Q28" s="13">
        <f t="shared" si="2"/>
        <v>0</v>
      </c>
      <c r="R28" s="51">
        <f t="shared" si="11"/>
        <v>0</v>
      </c>
      <c r="T28" s="50">
        <v>0</v>
      </c>
      <c r="U28" s="13">
        <f t="shared" si="3"/>
        <v>0</v>
      </c>
      <c r="V28" s="111">
        <f t="shared" si="4"/>
        <v>0</v>
      </c>
      <c r="X28" s="319">
        <f t="shared" si="5"/>
        <v>0</v>
      </c>
      <c r="Z28" s="50">
        <f t="shared" si="6"/>
        <v>195</v>
      </c>
      <c r="AA28" s="13">
        <f t="shared" si="7"/>
        <v>3900</v>
      </c>
      <c r="AB28" s="51">
        <f t="shared" si="12"/>
        <v>70657</v>
      </c>
      <c r="AD28" s="63"/>
    </row>
    <row r="29" spans="2:30">
      <c r="B29" s="20"/>
      <c r="C29" s="114">
        <v>45200</v>
      </c>
      <c r="D29" s="9">
        <f t="shared" si="13"/>
        <v>18</v>
      </c>
      <c r="E29" s="57"/>
      <c r="G29" s="50">
        <f t="shared" si="15"/>
        <v>0</v>
      </c>
      <c r="H29" s="51">
        <f t="shared" si="16"/>
        <v>39457</v>
      </c>
      <c r="J29" s="309">
        <v>13</v>
      </c>
      <c r="K29" s="310">
        <f t="shared" si="0"/>
        <v>195</v>
      </c>
      <c r="L29" s="13">
        <f t="shared" si="1"/>
        <v>3900</v>
      </c>
      <c r="M29" s="51">
        <f t="shared" si="10"/>
        <v>35100</v>
      </c>
      <c r="O29" s="50">
        <v>0</v>
      </c>
      <c r="P29" s="13">
        <v>0</v>
      </c>
      <c r="Q29" s="13">
        <f t="shared" si="2"/>
        <v>0</v>
      </c>
      <c r="R29" s="51">
        <f t="shared" si="11"/>
        <v>0</v>
      </c>
      <c r="T29" s="50">
        <v>0</v>
      </c>
      <c r="U29" s="13">
        <f t="shared" si="3"/>
        <v>0</v>
      </c>
      <c r="V29" s="111">
        <f t="shared" si="4"/>
        <v>0</v>
      </c>
      <c r="X29" s="319">
        <f t="shared" si="5"/>
        <v>0</v>
      </c>
      <c r="Z29" s="50">
        <f t="shared" si="6"/>
        <v>195</v>
      </c>
      <c r="AA29" s="13">
        <f t="shared" si="7"/>
        <v>3900</v>
      </c>
      <c r="AB29" s="51">
        <f t="shared" si="12"/>
        <v>74557</v>
      </c>
      <c r="AD29" s="63"/>
    </row>
    <row r="30" spans="2:30">
      <c r="B30" s="19"/>
      <c r="C30" s="114">
        <v>45231</v>
      </c>
      <c r="D30" s="9">
        <f t="shared" si="13"/>
        <v>19</v>
      </c>
      <c r="E30" s="57">
        <f t="shared" si="13"/>
        <v>1</v>
      </c>
      <c r="G30" s="50">
        <f t="shared" si="15"/>
        <v>0</v>
      </c>
      <c r="H30" s="51">
        <f t="shared" si="16"/>
        <v>39457</v>
      </c>
      <c r="J30" s="309">
        <v>13</v>
      </c>
      <c r="K30" s="310">
        <f t="shared" si="0"/>
        <v>195</v>
      </c>
      <c r="L30" s="13">
        <f t="shared" si="1"/>
        <v>3900</v>
      </c>
      <c r="M30" s="51">
        <f t="shared" si="10"/>
        <v>39000</v>
      </c>
      <c r="O30" s="128"/>
      <c r="P30" s="134"/>
      <c r="Q30" s="13">
        <f t="shared" si="2"/>
        <v>0</v>
      </c>
      <c r="R30" s="51">
        <f t="shared" si="11"/>
        <v>0</v>
      </c>
      <c r="T30" s="50">
        <v>0</v>
      </c>
      <c r="U30" s="13">
        <f t="shared" si="3"/>
        <v>0</v>
      </c>
      <c r="V30" s="111">
        <f t="shared" si="4"/>
        <v>0</v>
      </c>
      <c r="X30" s="319">
        <f t="shared" si="5"/>
        <v>0</v>
      </c>
      <c r="Z30" s="50">
        <f t="shared" si="6"/>
        <v>195</v>
      </c>
      <c r="AA30" s="13">
        <f t="shared" si="7"/>
        <v>3900</v>
      </c>
      <c r="AB30" s="51">
        <f t="shared" si="12"/>
        <v>78457</v>
      </c>
      <c r="AD30" s="63"/>
    </row>
    <row r="31" spans="2:30" ht="15" thickBot="1">
      <c r="B31" s="21"/>
      <c r="C31" s="115">
        <v>45261</v>
      </c>
      <c r="D31" s="44">
        <f t="shared" ref="D31:E46" si="17">1+D30</f>
        <v>20</v>
      </c>
      <c r="E31" s="58">
        <f t="shared" si="17"/>
        <v>2</v>
      </c>
      <c r="G31" s="61">
        <f t="shared" si="15"/>
        <v>0</v>
      </c>
      <c r="H31" s="52">
        <f t="shared" si="16"/>
        <v>39457</v>
      </c>
      <c r="J31" s="311">
        <v>13</v>
      </c>
      <c r="K31" s="312">
        <f t="shared" si="0"/>
        <v>195</v>
      </c>
      <c r="L31" s="14">
        <f t="shared" si="1"/>
        <v>3900</v>
      </c>
      <c r="M31" s="52">
        <f t="shared" si="10"/>
        <v>42900</v>
      </c>
      <c r="O31" s="129"/>
      <c r="P31" s="135"/>
      <c r="Q31" s="14">
        <f t="shared" si="2"/>
        <v>0</v>
      </c>
      <c r="R31" s="52">
        <f t="shared" si="11"/>
        <v>0</v>
      </c>
      <c r="T31" s="61">
        <v>0</v>
      </c>
      <c r="U31" s="14">
        <f t="shared" si="3"/>
        <v>0</v>
      </c>
      <c r="V31" s="112">
        <f t="shared" si="4"/>
        <v>0</v>
      </c>
      <c r="X31" s="64">
        <f t="shared" si="5"/>
        <v>0</v>
      </c>
      <c r="Z31" s="61">
        <f t="shared" si="6"/>
        <v>195</v>
      </c>
      <c r="AA31" s="14">
        <f t="shared" si="7"/>
        <v>3900</v>
      </c>
      <c r="AB31" s="52">
        <f t="shared" si="12"/>
        <v>82357</v>
      </c>
      <c r="AD31" s="64">
        <f>AB31-AB19</f>
        <v>47602</v>
      </c>
    </row>
    <row r="32" spans="2:30">
      <c r="B32" s="18" t="s">
        <v>1</v>
      </c>
      <c r="C32" s="116">
        <v>45292</v>
      </c>
      <c r="D32" s="45">
        <f t="shared" si="17"/>
        <v>21</v>
      </c>
      <c r="E32" s="59">
        <f t="shared" si="17"/>
        <v>3</v>
      </c>
      <c r="G32" s="48">
        <f t="shared" si="15"/>
        <v>0</v>
      </c>
      <c r="H32" s="49">
        <f t="shared" si="16"/>
        <v>39457</v>
      </c>
      <c r="J32" s="313">
        <v>7</v>
      </c>
      <c r="K32" s="314">
        <f t="shared" si="0"/>
        <v>105</v>
      </c>
      <c r="L32" s="15">
        <f t="shared" si="1"/>
        <v>2100</v>
      </c>
      <c r="M32" s="49">
        <f t="shared" si="10"/>
        <v>45000</v>
      </c>
      <c r="O32" s="130"/>
      <c r="P32" s="136"/>
      <c r="Q32" s="15">
        <f t="shared" si="2"/>
        <v>0</v>
      </c>
      <c r="R32" s="49">
        <f t="shared" si="11"/>
        <v>0</v>
      </c>
      <c r="T32" s="48">
        <v>0</v>
      </c>
      <c r="U32" s="15">
        <f t="shared" si="3"/>
        <v>0</v>
      </c>
      <c r="V32" s="110">
        <f t="shared" si="4"/>
        <v>0</v>
      </c>
      <c r="X32" s="320">
        <f t="shared" si="5"/>
        <v>0</v>
      </c>
      <c r="Z32" s="48">
        <f t="shared" si="6"/>
        <v>105</v>
      </c>
      <c r="AA32" s="15">
        <f t="shared" si="7"/>
        <v>2100</v>
      </c>
      <c r="AB32" s="49">
        <f t="shared" si="12"/>
        <v>84457</v>
      </c>
      <c r="AD32" s="63"/>
    </row>
    <row r="33" spans="2:30">
      <c r="B33" s="19" t="s">
        <v>6</v>
      </c>
      <c r="C33" s="114">
        <v>45323</v>
      </c>
      <c r="D33" s="9">
        <f t="shared" si="17"/>
        <v>22</v>
      </c>
      <c r="E33" s="57">
        <f t="shared" si="17"/>
        <v>4</v>
      </c>
      <c r="G33" s="50">
        <f t="shared" si="15"/>
        <v>0</v>
      </c>
      <c r="H33" s="51">
        <f t="shared" si="16"/>
        <v>39457</v>
      </c>
      <c r="J33" s="309">
        <v>7</v>
      </c>
      <c r="K33" s="310">
        <f t="shared" si="0"/>
        <v>105</v>
      </c>
      <c r="L33" s="13">
        <f t="shared" si="1"/>
        <v>2100</v>
      </c>
      <c r="M33" s="51">
        <f t="shared" si="10"/>
        <v>47100</v>
      </c>
      <c r="O33" s="128"/>
      <c r="P33" s="134"/>
      <c r="Q33" s="13">
        <f t="shared" si="2"/>
        <v>0</v>
      </c>
      <c r="R33" s="51">
        <f t="shared" si="11"/>
        <v>0</v>
      </c>
      <c r="T33" s="50">
        <v>0</v>
      </c>
      <c r="U33" s="13">
        <f t="shared" si="3"/>
        <v>0</v>
      </c>
      <c r="V33" s="111">
        <f t="shared" si="4"/>
        <v>0</v>
      </c>
      <c r="X33" s="319">
        <f t="shared" si="5"/>
        <v>0</v>
      </c>
      <c r="Z33" s="50">
        <f t="shared" si="6"/>
        <v>105</v>
      </c>
      <c r="AA33" s="13">
        <f t="shared" si="7"/>
        <v>2100</v>
      </c>
      <c r="AB33" s="51">
        <f t="shared" si="12"/>
        <v>86557</v>
      </c>
      <c r="AD33" s="63"/>
    </row>
    <row r="34" spans="2:30">
      <c r="B34" s="19" t="s">
        <v>16</v>
      </c>
      <c r="C34" s="114">
        <v>45352</v>
      </c>
      <c r="D34" s="9">
        <f t="shared" si="17"/>
        <v>23</v>
      </c>
      <c r="E34" s="57">
        <f t="shared" si="17"/>
        <v>5</v>
      </c>
      <c r="G34" s="50">
        <f t="shared" si="15"/>
        <v>0</v>
      </c>
      <c r="H34" s="51">
        <f t="shared" si="16"/>
        <v>39457</v>
      </c>
      <c r="J34" s="309">
        <v>3</v>
      </c>
      <c r="K34" s="310">
        <f t="shared" si="0"/>
        <v>45</v>
      </c>
      <c r="L34" s="13">
        <f t="shared" si="1"/>
        <v>900</v>
      </c>
      <c r="M34" s="51">
        <f t="shared" si="10"/>
        <v>48000</v>
      </c>
      <c r="O34" s="128"/>
      <c r="P34" s="134"/>
      <c r="Q34" s="13">
        <f t="shared" si="2"/>
        <v>0</v>
      </c>
      <c r="R34" s="51">
        <f t="shared" si="11"/>
        <v>0</v>
      </c>
      <c r="T34" s="50">
        <v>0</v>
      </c>
      <c r="U34" s="13">
        <f t="shared" si="3"/>
        <v>0</v>
      </c>
      <c r="V34" s="111">
        <f t="shared" si="4"/>
        <v>0</v>
      </c>
      <c r="X34" s="319">
        <f t="shared" si="5"/>
        <v>0</v>
      </c>
      <c r="Z34" s="50">
        <f t="shared" si="6"/>
        <v>45</v>
      </c>
      <c r="AA34" s="13">
        <f t="shared" si="7"/>
        <v>900</v>
      </c>
      <c r="AB34" s="51">
        <f t="shared" si="12"/>
        <v>87457</v>
      </c>
      <c r="AD34" s="63"/>
    </row>
    <row r="35" spans="2:30">
      <c r="B35" s="20"/>
      <c r="C35" s="114">
        <v>45383</v>
      </c>
      <c r="D35" s="9">
        <f t="shared" si="17"/>
        <v>24</v>
      </c>
      <c r="E35" s="57">
        <f t="shared" si="17"/>
        <v>6</v>
      </c>
      <c r="G35" s="50">
        <f t="shared" si="15"/>
        <v>0</v>
      </c>
      <c r="H35" s="51">
        <f t="shared" si="16"/>
        <v>39457</v>
      </c>
      <c r="J35" s="309">
        <v>0</v>
      </c>
      <c r="K35" s="310">
        <f t="shared" si="0"/>
        <v>0</v>
      </c>
      <c r="L35" s="13">
        <f t="shared" si="1"/>
        <v>0</v>
      </c>
      <c r="M35" s="51">
        <f t="shared" si="10"/>
        <v>48000</v>
      </c>
      <c r="O35" s="128"/>
      <c r="P35" s="134"/>
      <c r="Q35" s="13">
        <f t="shared" si="2"/>
        <v>0</v>
      </c>
      <c r="R35" s="51">
        <f t="shared" si="11"/>
        <v>0</v>
      </c>
      <c r="T35" s="50">
        <v>0</v>
      </c>
      <c r="U35" s="13">
        <f t="shared" si="3"/>
        <v>0</v>
      </c>
      <c r="V35" s="111">
        <f t="shared" si="4"/>
        <v>0</v>
      </c>
      <c r="X35" s="319">
        <f t="shared" si="5"/>
        <v>0</v>
      </c>
      <c r="Z35" s="50">
        <f t="shared" si="6"/>
        <v>0</v>
      </c>
      <c r="AA35" s="13">
        <f t="shared" si="7"/>
        <v>0</v>
      </c>
      <c r="AB35" s="51">
        <f t="shared" si="12"/>
        <v>87457</v>
      </c>
      <c r="AD35" s="63"/>
    </row>
    <row r="36" spans="2:30">
      <c r="B36" s="20"/>
      <c r="C36" s="114">
        <v>45413</v>
      </c>
      <c r="D36" s="9">
        <f t="shared" si="17"/>
        <v>25</v>
      </c>
      <c r="E36" s="57">
        <f t="shared" si="17"/>
        <v>7</v>
      </c>
      <c r="G36" s="50">
        <f t="shared" si="15"/>
        <v>0</v>
      </c>
      <c r="H36" s="51">
        <f t="shared" si="16"/>
        <v>39457</v>
      </c>
      <c r="J36" s="309">
        <v>0</v>
      </c>
      <c r="K36" s="310">
        <f t="shared" si="0"/>
        <v>0</v>
      </c>
      <c r="L36" s="13">
        <f t="shared" si="1"/>
        <v>0</v>
      </c>
      <c r="M36" s="51">
        <f t="shared" si="10"/>
        <v>48000</v>
      </c>
      <c r="O36" s="128"/>
      <c r="P36" s="134"/>
      <c r="Q36" s="13">
        <f t="shared" si="2"/>
        <v>0</v>
      </c>
      <c r="R36" s="51">
        <f t="shared" si="11"/>
        <v>0</v>
      </c>
      <c r="T36" s="50">
        <v>0</v>
      </c>
      <c r="U36" s="13">
        <f t="shared" si="3"/>
        <v>0</v>
      </c>
      <c r="V36" s="111">
        <f t="shared" si="4"/>
        <v>0</v>
      </c>
      <c r="X36" s="319">
        <f t="shared" si="5"/>
        <v>0</v>
      </c>
      <c r="Z36" s="50">
        <f t="shared" si="6"/>
        <v>0</v>
      </c>
      <c r="AA36" s="13">
        <f t="shared" si="7"/>
        <v>0</v>
      </c>
      <c r="AB36" s="51">
        <f t="shared" si="12"/>
        <v>87457</v>
      </c>
      <c r="AD36" s="63"/>
    </row>
    <row r="37" spans="2:30">
      <c r="B37" s="19"/>
      <c r="C37" s="114">
        <v>45444</v>
      </c>
      <c r="D37" s="9">
        <f t="shared" si="17"/>
        <v>26</v>
      </c>
      <c r="E37" s="57">
        <f t="shared" si="17"/>
        <v>8</v>
      </c>
      <c r="G37" s="50">
        <f t="shared" si="15"/>
        <v>0</v>
      </c>
      <c r="H37" s="51">
        <f t="shared" si="16"/>
        <v>39457</v>
      </c>
      <c r="J37" s="309">
        <v>0</v>
      </c>
      <c r="K37" s="310">
        <f t="shared" si="0"/>
        <v>0</v>
      </c>
      <c r="L37" s="13">
        <f t="shared" si="1"/>
        <v>0</v>
      </c>
      <c r="M37" s="51">
        <f t="shared" si="10"/>
        <v>48000</v>
      </c>
      <c r="O37" s="128"/>
      <c r="P37" s="134"/>
      <c r="Q37" s="13">
        <f t="shared" si="2"/>
        <v>0</v>
      </c>
      <c r="R37" s="51">
        <f t="shared" si="11"/>
        <v>0</v>
      </c>
      <c r="T37" s="50">
        <v>0</v>
      </c>
      <c r="U37" s="13">
        <f t="shared" si="3"/>
        <v>0</v>
      </c>
      <c r="V37" s="111">
        <f t="shared" si="4"/>
        <v>0</v>
      </c>
      <c r="X37" s="319">
        <f t="shared" si="5"/>
        <v>0</v>
      </c>
      <c r="Z37" s="50">
        <f t="shared" si="6"/>
        <v>0</v>
      </c>
      <c r="AA37" s="13">
        <f t="shared" si="7"/>
        <v>0</v>
      </c>
      <c r="AB37" s="51">
        <f t="shared" si="12"/>
        <v>87457</v>
      </c>
      <c r="AD37" s="63"/>
    </row>
    <row r="38" spans="2:30">
      <c r="B38" s="19"/>
      <c r="C38" s="114">
        <v>45474</v>
      </c>
      <c r="D38" s="9">
        <f t="shared" si="17"/>
        <v>27</v>
      </c>
      <c r="E38" s="57">
        <f t="shared" si="17"/>
        <v>9</v>
      </c>
      <c r="G38" s="50">
        <f t="shared" si="15"/>
        <v>0</v>
      </c>
      <c r="H38" s="51">
        <f t="shared" si="16"/>
        <v>39457</v>
      </c>
      <c r="J38" s="309">
        <v>0</v>
      </c>
      <c r="K38" s="310">
        <f t="shared" si="0"/>
        <v>0</v>
      </c>
      <c r="L38" s="13">
        <f t="shared" si="1"/>
        <v>0</v>
      </c>
      <c r="M38" s="51">
        <f t="shared" si="10"/>
        <v>48000</v>
      </c>
      <c r="O38" s="128"/>
      <c r="P38" s="134"/>
      <c r="Q38" s="13">
        <f t="shared" si="2"/>
        <v>0</v>
      </c>
      <c r="R38" s="51">
        <f t="shared" si="11"/>
        <v>0</v>
      </c>
      <c r="T38" s="50">
        <v>0</v>
      </c>
      <c r="U38" s="13">
        <f t="shared" si="3"/>
        <v>0</v>
      </c>
      <c r="V38" s="111">
        <f t="shared" si="4"/>
        <v>0</v>
      </c>
      <c r="X38" s="319">
        <f t="shared" si="5"/>
        <v>0</v>
      </c>
      <c r="Z38" s="50">
        <f t="shared" si="6"/>
        <v>0</v>
      </c>
      <c r="AA38" s="13">
        <f t="shared" si="7"/>
        <v>0</v>
      </c>
      <c r="AB38" s="51">
        <f t="shared" si="12"/>
        <v>87457</v>
      </c>
      <c r="AD38" s="63"/>
    </row>
    <row r="39" spans="2:30">
      <c r="B39" s="19"/>
      <c r="C39" s="114">
        <v>45505</v>
      </c>
      <c r="D39" s="9">
        <f t="shared" si="17"/>
        <v>28</v>
      </c>
      <c r="E39" s="57">
        <f t="shared" si="17"/>
        <v>10</v>
      </c>
      <c r="G39" s="50">
        <f t="shared" si="15"/>
        <v>0</v>
      </c>
      <c r="H39" s="51">
        <f t="shared" si="16"/>
        <v>39457</v>
      </c>
      <c r="J39" s="309">
        <v>0</v>
      </c>
      <c r="K39" s="310">
        <f t="shared" si="0"/>
        <v>0</v>
      </c>
      <c r="L39" s="13">
        <f t="shared" si="1"/>
        <v>0</v>
      </c>
      <c r="M39" s="51">
        <f t="shared" si="10"/>
        <v>48000</v>
      </c>
      <c r="O39" s="128"/>
      <c r="P39" s="134"/>
      <c r="Q39" s="13">
        <f t="shared" si="2"/>
        <v>0</v>
      </c>
      <c r="R39" s="51">
        <f t="shared" si="11"/>
        <v>0</v>
      </c>
      <c r="T39" s="50">
        <v>0</v>
      </c>
      <c r="U39" s="13">
        <f t="shared" si="3"/>
        <v>0</v>
      </c>
      <c r="V39" s="111">
        <f t="shared" si="4"/>
        <v>0</v>
      </c>
      <c r="X39" s="319">
        <f t="shared" si="5"/>
        <v>0</v>
      </c>
      <c r="Z39" s="50">
        <f t="shared" si="6"/>
        <v>0</v>
      </c>
      <c r="AA39" s="13">
        <f t="shared" si="7"/>
        <v>0</v>
      </c>
      <c r="AB39" s="51">
        <f t="shared" si="12"/>
        <v>87457</v>
      </c>
      <c r="AD39" s="63"/>
    </row>
    <row r="40" spans="2:30">
      <c r="B40" s="20"/>
      <c r="C40" s="114">
        <v>45536</v>
      </c>
      <c r="D40" s="9">
        <f t="shared" si="17"/>
        <v>29</v>
      </c>
      <c r="E40" s="57">
        <f t="shared" si="17"/>
        <v>11</v>
      </c>
      <c r="G40" s="50">
        <f t="shared" si="15"/>
        <v>0</v>
      </c>
      <c r="H40" s="51">
        <f t="shared" si="16"/>
        <v>39457</v>
      </c>
      <c r="J40" s="309">
        <v>0</v>
      </c>
      <c r="K40" s="310">
        <f t="shared" si="0"/>
        <v>0</v>
      </c>
      <c r="L40" s="13">
        <f t="shared" si="1"/>
        <v>0</v>
      </c>
      <c r="M40" s="51">
        <f t="shared" si="10"/>
        <v>48000</v>
      </c>
      <c r="O40" s="128"/>
      <c r="P40" s="134"/>
      <c r="Q40" s="13">
        <f t="shared" si="2"/>
        <v>0</v>
      </c>
      <c r="R40" s="51">
        <f t="shared" si="11"/>
        <v>0</v>
      </c>
      <c r="T40" s="128"/>
      <c r="U40" s="13">
        <f t="shared" si="3"/>
        <v>0</v>
      </c>
      <c r="V40" s="111">
        <f t="shared" si="4"/>
        <v>0</v>
      </c>
      <c r="X40" s="319">
        <f t="shared" si="5"/>
        <v>0</v>
      </c>
      <c r="Z40" s="50">
        <f t="shared" si="6"/>
        <v>0</v>
      </c>
      <c r="AA40" s="13">
        <f t="shared" si="7"/>
        <v>0</v>
      </c>
      <c r="AB40" s="51">
        <f t="shared" si="12"/>
        <v>87457</v>
      </c>
      <c r="AD40" s="63"/>
    </row>
    <row r="41" spans="2:30">
      <c r="B41" s="20"/>
      <c r="C41" s="114">
        <v>45566</v>
      </c>
      <c r="D41" s="9">
        <f t="shared" si="17"/>
        <v>30</v>
      </c>
      <c r="E41" s="57">
        <f t="shared" si="17"/>
        <v>12</v>
      </c>
      <c r="G41" s="50">
        <f t="shared" si="15"/>
        <v>0</v>
      </c>
      <c r="H41" s="51">
        <f t="shared" si="16"/>
        <v>39457</v>
      </c>
      <c r="J41" s="309">
        <v>0</v>
      </c>
      <c r="K41" s="310">
        <f t="shared" si="0"/>
        <v>0</v>
      </c>
      <c r="L41" s="13">
        <f t="shared" si="1"/>
        <v>0</v>
      </c>
      <c r="M41" s="51">
        <f t="shared" si="10"/>
        <v>48000</v>
      </c>
      <c r="O41" s="128"/>
      <c r="P41" s="134"/>
      <c r="Q41" s="13">
        <f t="shared" si="2"/>
        <v>0</v>
      </c>
      <c r="R41" s="51">
        <f t="shared" si="11"/>
        <v>0</v>
      </c>
      <c r="T41" s="128"/>
      <c r="U41" s="13">
        <f t="shared" si="3"/>
        <v>0</v>
      </c>
      <c r="V41" s="111">
        <f t="shared" si="4"/>
        <v>0</v>
      </c>
      <c r="X41" s="319">
        <f t="shared" si="5"/>
        <v>0</v>
      </c>
      <c r="Z41" s="50">
        <f t="shared" si="6"/>
        <v>0</v>
      </c>
      <c r="AA41" s="13">
        <f t="shared" si="7"/>
        <v>0</v>
      </c>
      <c r="AB41" s="51">
        <f t="shared" si="12"/>
        <v>87457</v>
      </c>
      <c r="AD41" s="63"/>
    </row>
    <row r="42" spans="2:30">
      <c r="B42" s="19"/>
      <c r="C42" s="114">
        <v>45597</v>
      </c>
      <c r="D42" s="9">
        <f t="shared" si="17"/>
        <v>31</v>
      </c>
      <c r="E42" s="57">
        <f t="shared" si="17"/>
        <v>13</v>
      </c>
      <c r="G42" s="50">
        <f t="shared" si="15"/>
        <v>0</v>
      </c>
      <c r="H42" s="51">
        <f t="shared" si="16"/>
        <v>39457</v>
      </c>
      <c r="J42" s="309">
        <v>0</v>
      </c>
      <c r="K42" s="310">
        <f t="shared" si="0"/>
        <v>0</v>
      </c>
      <c r="L42" s="13">
        <f t="shared" si="1"/>
        <v>0</v>
      </c>
      <c r="M42" s="51">
        <f t="shared" si="10"/>
        <v>48000</v>
      </c>
      <c r="O42" s="128"/>
      <c r="P42" s="134"/>
      <c r="Q42" s="13">
        <f t="shared" si="2"/>
        <v>0</v>
      </c>
      <c r="R42" s="51">
        <f t="shared" si="11"/>
        <v>0</v>
      </c>
      <c r="T42" s="128"/>
      <c r="U42" s="13">
        <f t="shared" si="3"/>
        <v>0</v>
      </c>
      <c r="V42" s="111">
        <f t="shared" si="4"/>
        <v>0</v>
      </c>
      <c r="X42" s="319">
        <f t="shared" si="5"/>
        <v>0</v>
      </c>
      <c r="Z42" s="50">
        <f t="shared" si="6"/>
        <v>0</v>
      </c>
      <c r="AA42" s="13">
        <f t="shared" si="7"/>
        <v>0</v>
      </c>
      <c r="AB42" s="51">
        <f t="shared" si="12"/>
        <v>87457</v>
      </c>
      <c r="AD42" s="63"/>
    </row>
    <row r="43" spans="2:30" ht="15" thickBot="1">
      <c r="B43" s="21"/>
      <c r="C43" s="115">
        <v>45627</v>
      </c>
      <c r="D43" s="44">
        <f t="shared" si="17"/>
        <v>32</v>
      </c>
      <c r="E43" s="58">
        <f t="shared" si="17"/>
        <v>14</v>
      </c>
      <c r="G43" s="61">
        <f t="shared" si="15"/>
        <v>0</v>
      </c>
      <c r="H43" s="52">
        <f t="shared" si="16"/>
        <v>39457</v>
      </c>
      <c r="J43" s="311">
        <v>0</v>
      </c>
      <c r="K43" s="312">
        <f t="shared" si="0"/>
        <v>0</v>
      </c>
      <c r="L43" s="14">
        <f t="shared" si="1"/>
        <v>0</v>
      </c>
      <c r="M43" s="52">
        <f t="shared" si="10"/>
        <v>48000</v>
      </c>
      <c r="O43" s="129"/>
      <c r="P43" s="135"/>
      <c r="Q43" s="14">
        <f t="shared" si="2"/>
        <v>0</v>
      </c>
      <c r="R43" s="52">
        <f t="shared" si="11"/>
        <v>0</v>
      </c>
      <c r="T43" s="129"/>
      <c r="U43" s="14">
        <f t="shared" si="3"/>
        <v>0</v>
      </c>
      <c r="V43" s="112">
        <f t="shared" si="4"/>
        <v>0</v>
      </c>
      <c r="X43" s="64">
        <f t="shared" si="5"/>
        <v>0</v>
      </c>
      <c r="Z43" s="61">
        <f t="shared" si="6"/>
        <v>0</v>
      </c>
      <c r="AA43" s="14">
        <f t="shared" si="7"/>
        <v>0</v>
      </c>
      <c r="AB43" s="52">
        <f t="shared" si="12"/>
        <v>87457</v>
      </c>
      <c r="AD43" s="64">
        <f>AB43-AB31</f>
        <v>5100</v>
      </c>
    </row>
    <row r="44" spans="2:30">
      <c r="B44" s="18" t="s">
        <v>1</v>
      </c>
      <c r="C44" s="116">
        <v>45658</v>
      </c>
      <c r="D44" s="45">
        <f t="shared" si="17"/>
        <v>33</v>
      </c>
      <c r="E44" s="59">
        <f t="shared" si="17"/>
        <v>15</v>
      </c>
      <c r="G44" s="48">
        <f t="shared" si="15"/>
        <v>0</v>
      </c>
      <c r="H44" s="49">
        <f t="shared" si="16"/>
        <v>39457</v>
      </c>
      <c r="J44" s="313">
        <v>0</v>
      </c>
      <c r="K44" s="314">
        <f t="shared" ref="K44:K75" si="18">J44*$J$4</f>
        <v>0</v>
      </c>
      <c r="L44" s="15">
        <f t="shared" si="1"/>
        <v>0</v>
      </c>
      <c r="M44" s="49">
        <f t="shared" si="10"/>
        <v>48000</v>
      </c>
      <c r="O44" s="130"/>
      <c r="P44" s="136"/>
      <c r="Q44" s="15">
        <f t="shared" si="2"/>
        <v>0</v>
      </c>
      <c r="R44" s="49">
        <f t="shared" si="11"/>
        <v>0</v>
      </c>
      <c r="T44" s="130"/>
      <c r="U44" s="15">
        <f t="shared" si="3"/>
        <v>0</v>
      </c>
      <c r="V44" s="110">
        <f t="shared" si="4"/>
        <v>0</v>
      </c>
      <c r="X44" s="320">
        <f t="shared" si="5"/>
        <v>0</v>
      </c>
      <c r="Z44" s="48">
        <f t="shared" si="6"/>
        <v>0</v>
      </c>
      <c r="AA44" s="15">
        <f t="shared" si="7"/>
        <v>0</v>
      </c>
      <c r="AB44" s="49">
        <f t="shared" si="12"/>
        <v>87457</v>
      </c>
      <c r="AD44" s="63"/>
    </row>
    <row r="45" spans="2:30">
      <c r="B45" s="19" t="s">
        <v>6</v>
      </c>
      <c r="C45" s="114">
        <v>45689</v>
      </c>
      <c r="D45" s="9">
        <f t="shared" si="17"/>
        <v>34</v>
      </c>
      <c r="E45" s="57">
        <f t="shared" si="17"/>
        <v>16</v>
      </c>
      <c r="G45" s="50">
        <f t="shared" si="15"/>
        <v>0</v>
      </c>
      <c r="H45" s="51">
        <f t="shared" si="16"/>
        <v>39457</v>
      </c>
      <c r="J45" s="309">
        <v>0</v>
      </c>
      <c r="K45" s="310">
        <f t="shared" si="18"/>
        <v>0</v>
      </c>
      <c r="L45" s="13">
        <f t="shared" si="1"/>
        <v>0</v>
      </c>
      <c r="M45" s="51">
        <f t="shared" si="10"/>
        <v>48000</v>
      </c>
      <c r="O45" s="128"/>
      <c r="P45" s="134"/>
      <c r="Q45" s="13">
        <f t="shared" si="2"/>
        <v>0</v>
      </c>
      <c r="R45" s="51">
        <f t="shared" si="11"/>
        <v>0</v>
      </c>
      <c r="T45" s="128"/>
      <c r="U45" s="13">
        <f t="shared" si="3"/>
        <v>0</v>
      </c>
      <c r="V45" s="111">
        <f t="shared" si="4"/>
        <v>0</v>
      </c>
      <c r="X45" s="319">
        <f t="shared" si="5"/>
        <v>0</v>
      </c>
      <c r="Z45" s="50">
        <f t="shared" si="6"/>
        <v>0</v>
      </c>
      <c r="AA45" s="13">
        <f t="shared" si="7"/>
        <v>0</v>
      </c>
      <c r="AB45" s="51">
        <f t="shared" si="12"/>
        <v>87457</v>
      </c>
      <c r="AD45" s="63"/>
    </row>
    <row r="46" spans="2:30">
      <c r="B46" s="19" t="s">
        <v>16</v>
      </c>
      <c r="C46" s="114">
        <v>45717</v>
      </c>
      <c r="D46" s="9">
        <f t="shared" si="17"/>
        <v>35</v>
      </c>
      <c r="E46" s="57">
        <f t="shared" si="17"/>
        <v>17</v>
      </c>
      <c r="G46" s="50">
        <f t="shared" si="15"/>
        <v>0</v>
      </c>
      <c r="H46" s="51">
        <f t="shared" si="16"/>
        <v>39457</v>
      </c>
      <c r="J46" s="309">
        <v>0</v>
      </c>
      <c r="K46" s="310">
        <f t="shared" si="18"/>
        <v>0</v>
      </c>
      <c r="L46" s="13">
        <f t="shared" si="1"/>
        <v>0</v>
      </c>
      <c r="M46" s="51">
        <f t="shared" si="10"/>
        <v>48000</v>
      </c>
      <c r="O46" s="128"/>
      <c r="P46" s="134"/>
      <c r="Q46" s="13">
        <f t="shared" si="2"/>
        <v>0</v>
      </c>
      <c r="R46" s="51">
        <f t="shared" si="11"/>
        <v>0</v>
      </c>
      <c r="T46" s="128"/>
      <c r="U46" s="13">
        <f t="shared" si="3"/>
        <v>0</v>
      </c>
      <c r="V46" s="111">
        <f t="shared" si="4"/>
        <v>0</v>
      </c>
      <c r="X46" s="319">
        <f t="shared" si="5"/>
        <v>0</v>
      </c>
      <c r="Z46" s="50">
        <f t="shared" si="6"/>
        <v>0</v>
      </c>
      <c r="AA46" s="13">
        <f t="shared" si="7"/>
        <v>0</v>
      </c>
      <c r="AB46" s="51">
        <f t="shared" si="12"/>
        <v>87457</v>
      </c>
      <c r="AD46" s="63"/>
    </row>
    <row r="47" spans="2:30">
      <c r="B47" s="20"/>
      <c r="C47" s="114">
        <v>45748</v>
      </c>
      <c r="D47" s="9">
        <f t="shared" ref="D47:E62" si="19">1+D46</f>
        <v>36</v>
      </c>
      <c r="E47" s="57">
        <f t="shared" si="19"/>
        <v>18</v>
      </c>
      <c r="G47" s="50">
        <f t="shared" si="15"/>
        <v>0</v>
      </c>
      <c r="H47" s="51">
        <f t="shared" si="16"/>
        <v>39457</v>
      </c>
      <c r="J47" s="309">
        <v>0</v>
      </c>
      <c r="K47" s="310">
        <f t="shared" si="18"/>
        <v>0</v>
      </c>
      <c r="L47" s="13">
        <f t="shared" si="1"/>
        <v>0</v>
      </c>
      <c r="M47" s="51">
        <f t="shared" si="10"/>
        <v>48000</v>
      </c>
      <c r="O47" s="128"/>
      <c r="P47" s="134"/>
      <c r="Q47" s="13">
        <f t="shared" si="2"/>
        <v>0</v>
      </c>
      <c r="R47" s="51">
        <f t="shared" si="11"/>
        <v>0</v>
      </c>
      <c r="T47" s="128"/>
      <c r="U47" s="13">
        <f t="shared" si="3"/>
        <v>0</v>
      </c>
      <c r="V47" s="111">
        <f t="shared" si="4"/>
        <v>0</v>
      </c>
      <c r="X47" s="319">
        <f t="shared" si="5"/>
        <v>0</v>
      </c>
      <c r="Z47" s="50">
        <f t="shared" si="6"/>
        <v>0</v>
      </c>
      <c r="AA47" s="13">
        <f t="shared" si="7"/>
        <v>0</v>
      </c>
      <c r="AB47" s="51">
        <f t="shared" si="12"/>
        <v>87457</v>
      </c>
      <c r="AD47" s="63"/>
    </row>
    <row r="48" spans="2:30">
      <c r="B48" s="20"/>
      <c r="C48" s="114">
        <v>45778</v>
      </c>
      <c r="D48" s="9">
        <f t="shared" si="19"/>
        <v>37</v>
      </c>
      <c r="E48" s="57">
        <f t="shared" si="19"/>
        <v>19</v>
      </c>
      <c r="G48" s="50">
        <f t="shared" si="15"/>
        <v>0</v>
      </c>
      <c r="H48" s="51">
        <f t="shared" si="16"/>
        <v>39457</v>
      </c>
      <c r="J48" s="309">
        <v>0</v>
      </c>
      <c r="K48" s="310">
        <f t="shared" si="18"/>
        <v>0</v>
      </c>
      <c r="L48" s="13">
        <f t="shared" si="1"/>
        <v>0</v>
      </c>
      <c r="M48" s="51">
        <f t="shared" si="10"/>
        <v>48000</v>
      </c>
      <c r="O48" s="128"/>
      <c r="P48" s="134"/>
      <c r="Q48" s="13">
        <f t="shared" si="2"/>
        <v>0</v>
      </c>
      <c r="R48" s="51">
        <f t="shared" si="11"/>
        <v>0</v>
      </c>
      <c r="T48" s="128"/>
      <c r="U48" s="13">
        <f t="shared" si="3"/>
        <v>0</v>
      </c>
      <c r="V48" s="111">
        <f t="shared" si="4"/>
        <v>0</v>
      </c>
      <c r="X48" s="319">
        <f t="shared" si="5"/>
        <v>0</v>
      </c>
      <c r="Z48" s="50">
        <f t="shared" si="6"/>
        <v>0</v>
      </c>
      <c r="AA48" s="13">
        <f t="shared" si="7"/>
        <v>0</v>
      </c>
      <c r="AB48" s="51">
        <f t="shared" si="12"/>
        <v>87457</v>
      </c>
      <c r="AD48" s="63"/>
    </row>
    <row r="49" spans="2:30">
      <c r="B49" s="19"/>
      <c r="C49" s="114">
        <v>45809</v>
      </c>
      <c r="D49" s="9">
        <f t="shared" si="19"/>
        <v>38</v>
      </c>
      <c r="E49" s="57">
        <f t="shared" si="19"/>
        <v>20</v>
      </c>
      <c r="G49" s="50">
        <f t="shared" si="15"/>
        <v>0</v>
      </c>
      <c r="H49" s="51">
        <f t="shared" si="16"/>
        <v>39457</v>
      </c>
      <c r="J49" s="309">
        <v>0</v>
      </c>
      <c r="K49" s="310">
        <f t="shared" si="18"/>
        <v>0</v>
      </c>
      <c r="L49" s="13">
        <f t="shared" si="1"/>
        <v>0</v>
      </c>
      <c r="M49" s="51">
        <f t="shared" si="10"/>
        <v>48000</v>
      </c>
      <c r="O49" s="128"/>
      <c r="P49" s="134"/>
      <c r="Q49" s="13">
        <f t="shared" si="2"/>
        <v>0</v>
      </c>
      <c r="R49" s="51">
        <f t="shared" si="11"/>
        <v>0</v>
      </c>
      <c r="T49" s="128"/>
      <c r="U49" s="13">
        <f t="shared" si="3"/>
        <v>0</v>
      </c>
      <c r="V49" s="111">
        <f t="shared" si="4"/>
        <v>0</v>
      </c>
      <c r="X49" s="319">
        <f t="shared" si="5"/>
        <v>0</v>
      </c>
      <c r="Z49" s="50">
        <f t="shared" si="6"/>
        <v>0</v>
      </c>
      <c r="AA49" s="13">
        <f t="shared" si="7"/>
        <v>0</v>
      </c>
      <c r="AB49" s="51">
        <f t="shared" si="12"/>
        <v>87457</v>
      </c>
      <c r="AD49" s="63"/>
    </row>
    <row r="50" spans="2:30">
      <c r="B50" s="19"/>
      <c r="C50" s="114">
        <v>45839</v>
      </c>
      <c r="D50" s="9">
        <f t="shared" si="19"/>
        <v>39</v>
      </c>
      <c r="E50" s="57">
        <f t="shared" si="19"/>
        <v>21</v>
      </c>
      <c r="G50" s="50">
        <f t="shared" si="15"/>
        <v>0</v>
      </c>
      <c r="H50" s="51">
        <f t="shared" si="16"/>
        <v>39457</v>
      </c>
      <c r="J50" s="309">
        <v>0</v>
      </c>
      <c r="K50" s="310">
        <f t="shared" si="18"/>
        <v>0</v>
      </c>
      <c r="L50" s="13">
        <f t="shared" si="1"/>
        <v>0</v>
      </c>
      <c r="M50" s="51">
        <f t="shared" si="10"/>
        <v>48000</v>
      </c>
      <c r="O50" s="128"/>
      <c r="P50" s="134"/>
      <c r="Q50" s="13">
        <f t="shared" si="2"/>
        <v>0</v>
      </c>
      <c r="R50" s="51">
        <f t="shared" si="11"/>
        <v>0</v>
      </c>
      <c r="T50" s="128"/>
      <c r="U50" s="13">
        <f t="shared" si="3"/>
        <v>0</v>
      </c>
      <c r="V50" s="111">
        <f t="shared" si="4"/>
        <v>0</v>
      </c>
      <c r="X50" s="319">
        <f t="shared" si="5"/>
        <v>0</v>
      </c>
      <c r="Z50" s="50">
        <f t="shared" si="6"/>
        <v>0</v>
      </c>
      <c r="AA50" s="13">
        <f t="shared" si="7"/>
        <v>0</v>
      </c>
      <c r="AB50" s="51">
        <f t="shared" si="12"/>
        <v>87457</v>
      </c>
      <c r="AD50" s="63"/>
    </row>
    <row r="51" spans="2:30">
      <c r="B51" s="19"/>
      <c r="C51" s="114">
        <v>45870</v>
      </c>
      <c r="D51" s="9">
        <f t="shared" si="19"/>
        <v>40</v>
      </c>
      <c r="E51" s="57">
        <f t="shared" si="19"/>
        <v>22</v>
      </c>
      <c r="G51" s="50">
        <f t="shared" si="15"/>
        <v>0</v>
      </c>
      <c r="H51" s="51">
        <f t="shared" si="16"/>
        <v>39457</v>
      </c>
      <c r="J51" s="309">
        <v>0</v>
      </c>
      <c r="K51" s="310">
        <f t="shared" si="18"/>
        <v>0</v>
      </c>
      <c r="L51" s="13">
        <f t="shared" si="1"/>
        <v>0</v>
      </c>
      <c r="M51" s="51">
        <f t="shared" si="10"/>
        <v>48000</v>
      </c>
      <c r="O51" s="128"/>
      <c r="P51" s="134"/>
      <c r="Q51" s="13">
        <f t="shared" si="2"/>
        <v>0</v>
      </c>
      <c r="R51" s="51">
        <f t="shared" si="11"/>
        <v>0</v>
      </c>
      <c r="T51" s="128"/>
      <c r="U51" s="13">
        <f t="shared" si="3"/>
        <v>0</v>
      </c>
      <c r="V51" s="111">
        <f t="shared" si="4"/>
        <v>0</v>
      </c>
      <c r="X51" s="319">
        <f t="shared" si="5"/>
        <v>0</v>
      </c>
      <c r="Z51" s="50">
        <f t="shared" si="6"/>
        <v>0</v>
      </c>
      <c r="AA51" s="13">
        <f t="shared" si="7"/>
        <v>0</v>
      </c>
      <c r="AB51" s="51">
        <f t="shared" si="12"/>
        <v>87457</v>
      </c>
      <c r="AD51" s="63"/>
    </row>
    <row r="52" spans="2:30">
      <c r="B52" s="20"/>
      <c r="C52" s="114">
        <v>45901</v>
      </c>
      <c r="D52" s="9">
        <f t="shared" si="19"/>
        <v>41</v>
      </c>
      <c r="E52" s="57">
        <f t="shared" si="19"/>
        <v>23</v>
      </c>
      <c r="G52" s="50">
        <f t="shared" si="15"/>
        <v>0</v>
      </c>
      <c r="H52" s="51">
        <f t="shared" si="16"/>
        <v>39457</v>
      </c>
      <c r="J52" s="309">
        <v>0</v>
      </c>
      <c r="K52" s="310">
        <f t="shared" si="18"/>
        <v>0</v>
      </c>
      <c r="L52" s="13">
        <f t="shared" si="1"/>
        <v>0</v>
      </c>
      <c r="M52" s="51">
        <f t="shared" si="10"/>
        <v>48000</v>
      </c>
      <c r="O52" s="128"/>
      <c r="P52" s="134"/>
      <c r="Q52" s="13">
        <f t="shared" si="2"/>
        <v>0</v>
      </c>
      <c r="R52" s="51">
        <f t="shared" si="11"/>
        <v>0</v>
      </c>
      <c r="T52" s="128"/>
      <c r="U52" s="13">
        <f t="shared" si="3"/>
        <v>0</v>
      </c>
      <c r="V52" s="111">
        <f t="shared" si="4"/>
        <v>0</v>
      </c>
      <c r="X52" s="319">
        <f t="shared" si="5"/>
        <v>0</v>
      </c>
      <c r="Z52" s="50">
        <f t="shared" si="6"/>
        <v>0</v>
      </c>
      <c r="AA52" s="13">
        <f t="shared" si="7"/>
        <v>0</v>
      </c>
      <c r="AB52" s="51">
        <f t="shared" si="12"/>
        <v>87457</v>
      </c>
      <c r="AD52" s="65"/>
    </row>
    <row r="53" spans="2:30">
      <c r="B53" s="20"/>
      <c r="C53" s="114">
        <v>45931</v>
      </c>
      <c r="D53" s="9">
        <f t="shared" si="19"/>
        <v>42</v>
      </c>
      <c r="E53" s="57">
        <f t="shared" si="19"/>
        <v>24</v>
      </c>
      <c r="G53" s="50">
        <f t="shared" si="15"/>
        <v>0</v>
      </c>
      <c r="H53" s="51">
        <f t="shared" si="16"/>
        <v>39457</v>
      </c>
      <c r="J53" s="309">
        <v>0</v>
      </c>
      <c r="K53" s="310">
        <f t="shared" si="18"/>
        <v>0</v>
      </c>
      <c r="L53" s="13">
        <f t="shared" si="1"/>
        <v>0</v>
      </c>
      <c r="M53" s="51">
        <f t="shared" si="10"/>
        <v>48000</v>
      </c>
      <c r="O53" s="128"/>
      <c r="P53" s="134"/>
      <c r="Q53" s="13">
        <f t="shared" si="2"/>
        <v>0</v>
      </c>
      <c r="R53" s="51">
        <f t="shared" si="11"/>
        <v>0</v>
      </c>
      <c r="T53" s="128"/>
      <c r="U53" s="13">
        <f t="shared" si="3"/>
        <v>0</v>
      </c>
      <c r="V53" s="111">
        <f t="shared" si="4"/>
        <v>0</v>
      </c>
      <c r="X53" s="319">
        <f t="shared" si="5"/>
        <v>0</v>
      </c>
      <c r="Z53" s="50">
        <f t="shared" si="6"/>
        <v>0</v>
      </c>
      <c r="AA53" s="13">
        <f t="shared" si="7"/>
        <v>0</v>
      </c>
      <c r="AB53" s="51">
        <f t="shared" si="12"/>
        <v>87457</v>
      </c>
      <c r="AD53" s="65"/>
    </row>
    <row r="54" spans="2:30">
      <c r="B54" s="19"/>
      <c r="C54" s="114">
        <v>45962</v>
      </c>
      <c r="D54" s="9">
        <f t="shared" si="19"/>
        <v>43</v>
      </c>
      <c r="E54" s="57">
        <f t="shared" si="19"/>
        <v>25</v>
      </c>
      <c r="G54" s="50">
        <f t="shared" si="15"/>
        <v>0</v>
      </c>
      <c r="H54" s="51">
        <f t="shared" si="16"/>
        <v>39457</v>
      </c>
      <c r="J54" s="309">
        <v>0</v>
      </c>
      <c r="K54" s="310">
        <f t="shared" si="18"/>
        <v>0</v>
      </c>
      <c r="L54" s="13">
        <f t="shared" si="1"/>
        <v>0</v>
      </c>
      <c r="M54" s="51">
        <f t="shared" si="10"/>
        <v>48000</v>
      </c>
      <c r="O54" s="128"/>
      <c r="P54" s="134"/>
      <c r="Q54" s="13">
        <f t="shared" si="2"/>
        <v>0</v>
      </c>
      <c r="R54" s="51">
        <f t="shared" si="11"/>
        <v>0</v>
      </c>
      <c r="T54" s="128"/>
      <c r="U54" s="13">
        <f t="shared" si="3"/>
        <v>0</v>
      </c>
      <c r="V54" s="111">
        <f t="shared" si="4"/>
        <v>0</v>
      </c>
      <c r="X54" s="319">
        <f t="shared" si="5"/>
        <v>0</v>
      </c>
      <c r="Z54" s="50">
        <f t="shared" si="6"/>
        <v>0</v>
      </c>
      <c r="AA54" s="13">
        <f t="shared" si="7"/>
        <v>0</v>
      </c>
      <c r="AB54" s="51">
        <f t="shared" si="12"/>
        <v>87457</v>
      </c>
      <c r="AD54" s="63"/>
    </row>
    <row r="55" spans="2:30" ht="15" thickBot="1">
      <c r="B55" s="21"/>
      <c r="C55" s="115">
        <v>45992</v>
      </c>
      <c r="D55" s="44">
        <f t="shared" si="19"/>
        <v>44</v>
      </c>
      <c r="E55" s="58">
        <f t="shared" si="19"/>
        <v>26</v>
      </c>
      <c r="G55" s="61">
        <f t="shared" si="15"/>
        <v>0</v>
      </c>
      <c r="H55" s="52">
        <f t="shared" si="16"/>
        <v>39457</v>
      </c>
      <c r="J55" s="311">
        <v>0</v>
      </c>
      <c r="K55" s="312">
        <f t="shared" si="18"/>
        <v>0</v>
      </c>
      <c r="L55" s="14">
        <f t="shared" si="1"/>
        <v>0</v>
      </c>
      <c r="M55" s="52">
        <f t="shared" si="10"/>
        <v>48000</v>
      </c>
      <c r="O55" s="129"/>
      <c r="P55" s="135"/>
      <c r="Q55" s="14">
        <f t="shared" si="2"/>
        <v>0</v>
      </c>
      <c r="R55" s="52">
        <f t="shared" si="11"/>
        <v>0</v>
      </c>
      <c r="T55" s="129"/>
      <c r="U55" s="14">
        <f t="shared" si="3"/>
        <v>0</v>
      </c>
      <c r="V55" s="112">
        <f t="shared" si="4"/>
        <v>0</v>
      </c>
      <c r="X55" s="64">
        <f t="shared" si="5"/>
        <v>0</v>
      </c>
      <c r="Z55" s="61">
        <f t="shared" si="6"/>
        <v>0</v>
      </c>
      <c r="AA55" s="14">
        <f t="shared" si="7"/>
        <v>0</v>
      </c>
      <c r="AB55" s="52">
        <f t="shared" si="12"/>
        <v>87457</v>
      </c>
      <c r="AD55" s="64">
        <f>AB55-AB43</f>
        <v>0</v>
      </c>
    </row>
    <row r="56" spans="2:30">
      <c r="B56" s="18" t="s">
        <v>1</v>
      </c>
      <c r="C56" s="116">
        <v>46023</v>
      </c>
      <c r="D56" s="45">
        <f t="shared" si="19"/>
        <v>45</v>
      </c>
      <c r="E56" s="56">
        <f t="shared" si="19"/>
        <v>27</v>
      </c>
      <c r="G56" s="62">
        <f t="shared" si="15"/>
        <v>0</v>
      </c>
      <c r="H56" s="53">
        <f t="shared" si="16"/>
        <v>39457</v>
      </c>
      <c r="J56" s="315">
        <v>0</v>
      </c>
      <c r="K56" s="316">
        <f t="shared" si="18"/>
        <v>0</v>
      </c>
      <c r="L56" s="38">
        <f t="shared" si="1"/>
        <v>0</v>
      </c>
      <c r="M56" s="53">
        <f t="shared" si="10"/>
        <v>48000</v>
      </c>
      <c r="O56" s="131"/>
      <c r="P56" s="137"/>
      <c r="Q56" s="38">
        <f t="shared" si="2"/>
        <v>0</v>
      </c>
      <c r="R56" s="53">
        <f t="shared" si="11"/>
        <v>0</v>
      </c>
      <c r="T56" s="131"/>
      <c r="U56" s="38">
        <f t="shared" si="3"/>
        <v>0</v>
      </c>
      <c r="V56" s="329">
        <f t="shared" si="4"/>
        <v>0</v>
      </c>
      <c r="X56" s="318">
        <f t="shared" si="5"/>
        <v>0</v>
      </c>
      <c r="Z56" s="62">
        <f t="shared" si="6"/>
        <v>0</v>
      </c>
      <c r="AA56" s="38">
        <f t="shared" si="7"/>
        <v>0</v>
      </c>
      <c r="AB56" s="53">
        <f t="shared" si="12"/>
        <v>87457</v>
      </c>
      <c r="AD56" s="65"/>
    </row>
    <row r="57" spans="2:30">
      <c r="B57" s="19" t="s">
        <v>6</v>
      </c>
      <c r="C57" s="114">
        <v>46054</v>
      </c>
      <c r="D57" s="9">
        <f t="shared" si="19"/>
        <v>46</v>
      </c>
      <c r="E57" s="59">
        <f t="shared" si="19"/>
        <v>28</v>
      </c>
      <c r="G57" s="48">
        <f t="shared" si="15"/>
        <v>0</v>
      </c>
      <c r="H57" s="49">
        <f t="shared" si="16"/>
        <v>39457</v>
      </c>
      <c r="J57" s="313">
        <v>0</v>
      </c>
      <c r="K57" s="314">
        <f t="shared" si="18"/>
        <v>0</v>
      </c>
      <c r="L57" s="15">
        <f t="shared" si="1"/>
        <v>0</v>
      </c>
      <c r="M57" s="49">
        <f t="shared" si="10"/>
        <v>48000</v>
      </c>
      <c r="O57" s="130"/>
      <c r="P57" s="136"/>
      <c r="Q57" s="15">
        <f t="shared" si="2"/>
        <v>0</v>
      </c>
      <c r="R57" s="49">
        <f t="shared" si="11"/>
        <v>0</v>
      </c>
      <c r="T57" s="128"/>
      <c r="U57" s="13">
        <f t="shared" si="3"/>
        <v>0</v>
      </c>
      <c r="V57" s="111">
        <f t="shared" si="4"/>
        <v>0</v>
      </c>
      <c r="X57" s="319">
        <f t="shared" si="5"/>
        <v>0</v>
      </c>
      <c r="Z57" s="48">
        <f t="shared" si="6"/>
        <v>0</v>
      </c>
      <c r="AA57" s="15">
        <f t="shared" si="7"/>
        <v>0</v>
      </c>
      <c r="AB57" s="49">
        <f t="shared" si="12"/>
        <v>87457</v>
      </c>
      <c r="AD57" s="65"/>
    </row>
    <row r="58" spans="2:30">
      <c r="B58" s="19" t="s">
        <v>16</v>
      </c>
      <c r="C58" s="114">
        <v>46082</v>
      </c>
      <c r="D58" s="9">
        <f t="shared" si="19"/>
        <v>47</v>
      </c>
      <c r="E58" s="57">
        <f t="shared" si="19"/>
        <v>29</v>
      </c>
      <c r="G58" s="50">
        <f t="shared" si="15"/>
        <v>0</v>
      </c>
      <c r="H58" s="51">
        <f t="shared" si="16"/>
        <v>39457</v>
      </c>
      <c r="J58" s="309">
        <v>0</v>
      </c>
      <c r="K58" s="310">
        <f t="shared" si="18"/>
        <v>0</v>
      </c>
      <c r="L58" s="13">
        <f t="shared" si="1"/>
        <v>0</v>
      </c>
      <c r="M58" s="51">
        <f t="shared" si="10"/>
        <v>48000</v>
      </c>
      <c r="O58" s="128"/>
      <c r="P58" s="134"/>
      <c r="Q58" s="13">
        <f t="shared" si="2"/>
        <v>0</v>
      </c>
      <c r="R58" s="51">
        <f t="shared" si="11"/>
        <v>0</v>
      </c>
      <c r="T58" s="128"/>
      <c r="U58" s="16">
        <f t="shared" si="3"/>
        <v>0</v>
      </c>
      <c r="V58" s="111">
        <f t="shared" si="4"/>
        <v>0</v>
      </c>
      <c r="X58" s="319">
        <f t="shared" si="5"/>
        <v>0</v>
      </c>
      <c r="Z58" s="50">
        <f t="shared" si="6"/>
        <v>0</v>
      </c>
      <c r="AA58" s="13">
        <f t="shared" si="7"/>
        <v>0</v>
      </c>
      <c r="AB58" s="51">
        <f t="shared" si="12"/>
        <v>87457</v>
      </c>
      <c r="AD58" s="65"/>
    </row>
    <row r="59" spans="2:30">
      <c r="B59" s="20"/>
      <c r="C59" s="114">
        <v>46113</v>
      </c>
      <c r="D59" s="9">
        <f t="shared" si="19"/>
        <v>48</v>
      </c>
      <c r="E59" s="57">
        <f t="shared" si="19"/>
        <v>30</v>
      </c>
      <c r="G59" s="50">
        <f t="shared" si="15"/>
        <v>0</v>
      </c>
      <c r="H59" s="51">
        <f t="shared" si="16"/>
        <v>39457</v>
      </c>
      <c r="J59" s="309">
        <v>0</v>
      </c>
      <c r="K59" s="310">
        <f t="shared" si="18"/>
        <v>0</v>
      </c>
      <c r="L59" s="13">
        <f t="shared" si="1"/>
        <v>0</v>
      </c>
      <c r="M59" s="51">
        <f t="shared" si="10"/>
        <v>48000</v>
      </c>
      <c r="O59" s="128"/>
      <c r="P59" s="134"/>
      <c r="Q59" s="13">
        <f t="shared" si="2"/>
        <v>0</v>
      </c>
      <c r="R59" s="51">
        <f t="shared" si="11"/>
        <v>0</v>
      </c>
      <c r="T59" s="128"/>
      <c r="U59" s="16">
        <f t="shared" si="3"/>
        <v>0</v>
      </c>
      <c r="V59" s="111">
        <f t="shared" si="4"/>
        <v>0</v>
      </c>
      <c r="X59" s="319">
        <f t="shared" si="5"/>
        <v>0</v>
      </c>
      <c r="Z59" s="50">
        <f t="shared" si="6"/>
        <v>0</v>
      </c>
      <c r="AA59" s="13">
        <f t="shared" si="7"/>
        <v>0</v>
      </c>
      <c r="AB59" s="51">
        <f t="shared" si="12"/>
        <v>87457</v>
      </c>
      <c r="AD59" s="65"/>
    </row>
    <row r="60" spans="2:30">
      <c r="B60" s="20"/>
      <c r="C60" s="114">
        <v>46143</v>
      </c>
      <c r="D60" s="9">
        <f t="shared" si="19"/>
        <v>49</v>
      </c>
      <c r="E60" s="57">
        <f t="shared" si="19"/>
        <v>31</v>
      </c>
      <c r="G60" s="50">
        <f t="shared" si="15"/>
        <v>0</v>
      </c>
      <c r="H60" s="51">
        <f t="shared" si="16"/>
        <v>39457</v>
      </c>
      <c r="J60" s="309">
        <v>0</v>
      </c>
      <c r="K60" s="310">
        <f t="shared" si="18"/>
        <v>0</v>
      </c>
      <c r="L60" s="13">
        <f t="shared" si="1"/>
        <v>0</v>
      </c>
      <c r="M60" s="51">
        <f t="shared" si="10"/>
        <v>48000</v>
      </c>
      <c r="O60" s="128"/>
      <c r="P60" s="134"/>
      <c r="Q60" s="13">
        <f t="shared" si="2"/>
        <v>0</v>
      </c>
      <c r="R60" s="51">
        <f t="shared" si="11"/>
        <v>0</v>
      </c>
      <c r="T60" s="128"/>
      <c r="U60" s="16">
        <f t="shared" si="3"/>
        <v>0</v>
      </c>
      <c r="V60" s="111">
        <f t="shared" si="4"/>
        <v>0</v>
      </c>
      <c r="X60" s="319">
        <f t="shared" si="5"/>
        <v>0</v>
      </c>
      <c r="Z60" s="50">
        <f t="shared" si="6"/>
        <v>0</v>
      </c>
      <c r="AA60" s="13">
        <f t="shared" si="7"/>
        <v>0</v>
      </c>
      <c r="AB60" s="51">
        <f t="shared" si="12"/>
        <v>87457</v>
      </c>
      <c r="AD60" s="65"/>
    </row>
    <row r="61" spans="2:30">
      <c r="B61" s="20"/>
      <c r="C61" s="114">
        <v>46174</v>
      </c>
      <c r="D61" s="9">
        <f t="shared" si="19"/>
        <v>50</v>
      </c>
      <c r="E61" s="57">
        <f t="shared" si="19"/>
        <v>32</v>
      </c>
      <c r="G61" s="50">
        <f t="shared" si="15"/>
        <v>0</v>
      </c>
      <c r="H61" s="51">
        <f t="shared" si="16"/>
        <v>39457</v>
      </c>
      <c r="J61" s="309">
        <v>0</v>
      </c>
      <c r="K61" s="310">
        <f t="shared" si="18"/>
        <v>0</v>
      </c>
      <c r="L61" s="13">
        <f t="shared" si="1"/>
        <v>0</v>
      </c>
      <c r="M61" s="51">
        <f t="shared" si="10"/>
        <v>48000</v>
      </c>
      <c r="O61" s="128"/>
      <c r="P61" s="134"/>
      <c r="Q61" s="13">
        <f t="shared" si="2"/>
        <v>0</v>
      </c>
      <c r="R61" s="51">
        <f t="shared" si="11"/>
        <v>0</v>
      </c>
      <c r="T61" s="128"/>
      <c r="U61" s="16">
        <f t="shared" si="3"/>
        <v>0</v>
      </c>
      <c r="V61" s="111">
        <f t="shared" si="4"/>
        <v>0</v>
      </c>
      <c r="X61" s="319">
        <f t="shared" si="5"/>
        <v>0</v>
      </c>
      <c r="Z61" s="50">
        <f t="shared" si="6"/>
        <v>0</v>
      </c>
      <c r="AA61" s="13">
        <f t="shared" si="7"/>
        <v>0</v>
      </c>
      <c r="AB61" s="51">
        <f t="shared" si="12"/>
        <v>87457</v>
      </c>
      <c r="AD61" s="63"/>
    </row>
    <row r="62" spans="2:30">
      <c r="B62" s="186"/>
      <c r="C62" s="187">
        <v>46204</v>
      </c>
      <c r="D62" s="188">
        <f t="shared" si="19"/>
        <v>51</v>
      </c>
      <c r="E62" s="189">
        <f t="shared" si="19"/>
        <v>33</v>
      </c>
      <c r="G62" s="174">
        <f t="shared" si="15"/>
        <v>0</v>
      </c>
      <c r="H62" s="167">
        <f t="shared" si="16"/>
        <v>39457</v>
      </c>
      <c r="J62" s="292">
        <v>0</v>
      </c>
      <c r="K62" s="166">
        <f t="shared" si="18"/>
        <v>0</v>
      </c>
      <c r="L62" s="166">
        <f t="shared" si="1"/>
        <v>0</v>
      </c>
      <c r="M62" s="167">
        <f t="shared" si="10"/>
        <v>48000</v>
      </c>
      <c r="O62" s="174">
        <f t="shared" ref="O31:O79" si="20">P62/15</f>
        <v>0</v>
      </c>
      <c r="P62" s="166">
        <v>0</v>
      </c>
      <c r="Q62" s="166">
        <f t="shared" si="2"/>
        <v>0</v>
      </c>
      <c r="R62" s="167">
        <f t="shared" si="11"/>
        <v>0</v>
      </c>
      <c r="T62" s="174">
        <v>0</v>
      </c>
      <c r="U62" s="178">
        <f t="shared" si="3"/>
        <v>0</v>
      </c>
      <c r="V62" s="179">
        <f t="shared" si="4"/>
        <v>0</v>
      </c>
      <c r="X62" s="323">
        <f t="shared" si="5"/>
        <v>0</v>
      </c>
      <c r="Z62" s="174">
        <f t="shared" si="6"/>
        <v>0</v>
      </c>
      <c r="AA62" s="166">
        <f t="shared" si="7"/>
        <v>0</v>
      </c>
      <c r="AB62" s="167">
        <f t="shared" si="12"/>
        <v>87457</v>
      </c>
      <c r="AD62" s="63"/>
    </row>
    <row r="63" spans="2:30">
      <c r="B63" s="186"/>
      <c r="C63" s="187">
        <v>46235</v>
      </c>
      <c r="D63" s="188">
        <f t="shared" ref="D63:E78" si="21">1+D62</f>
        <v>52</v>
      </c>
      <c r="E63" s="189">
        <f t="shared" si="21"/>
        <v>34</v>
      </c>
      <c r="G63" s="174">
        <f t="shared" si="15"/>
        <v>0</v>
      </c>
      <c r="H63" s="167">
        <f t="shared" si="16"/>
        <v>39457</v>
      </c>
      <c r="J63" s="292">
        <v>0</v>
      </c>
      <c r="K63" s="166">
        <f t="shared" si="18"/>
        <v>0</v>
      </c>
      <c r="L63" s="166">
        <f t="shared" si="1"/>
        <v>0</v>
      </c>
      <c r="M63" s="167">
        <f t="shared" si="10"/>
        <v>48000</v>
      </c>
      <c r="O63" s="174">
        <f t="shared" si="20"/>
        <v>0</v>
      </c>
      <c r="P63" s="166">
        <v>0</v>
      </c>
      <c r="Q63" s="166">
        <f t="shared" si="2"/>
        <v>0</v>
      </c>
      <c r="R63" s="167">
        <f t="shared" si="11"/>
        <v>0</v>
      </c>
      <c r="T63" s="174">
        <v>0</v>
      </c>
      <c r="U63" s="178">
        <f t="shared" si="3"/>
        <v>0</v>
      </c>
      <c r="V63" s="179">
        <f t="shared" si="4"/>
        <v>0</v>
      </c>
      <c r="X63" s="323">
        <f t="shared" si="5"/>
        <v>0</v>
      </c>
      <c r="Z63" s="174">
        <f t="shared" si="6"/>
        <v>0</v>
      </c>
      <c r="AA63" s="166">
        <f t="shared" si="7"/>
        <v>0</v>
      </c>
      <c r="AB63" s="167">
        <f t="shared" si="12"/>
        <v>87457</v>
      </c>
      <c r="AD63" s="63"/>
    </row>
    <row r="64" spans="2:30">
      <c r="B64" s="186"/>
      <c r="C64" s="187">
        <v>46266</v>
      </c>
      <c r="D64" s="188">
        <f t="shared" si="21"/>
        <v>53</v>
      </c>
      <c r="E64" s="189">
        <f t="shared" si="21"/>
        <v>35</v>
      </c>
      <c r="G64" s="174">
        <f t="shared" si="15"/>
        <v>0</v>
      </c>
      <c r="H64" s="167">
        <f t="shared" si="16"/>
        <v>39457</v>
      </c>
      <c r="J64" s="292">
        <v>0</v>
      </c>
      <c r="K64" s="166">
        <f t="shared" si="18"/>
        <v>0</v>
      </c>
      <c r="L64" s="166">
        <f t="shared" si="1"/>
        <v>0</v>
      </c>
      <c r="M64" s="167">
        <f t="shared" si="10"/>
        <v>48000</v>
      </c>
      <c r="O64" s="174">
        <f t="shared" si="20"/>
        <v>0</v>
      </c>
      <c r="P64" s="166">
        <v>0</v>
      </c>
      <c r="Q64" s="166">
        <f t="shared" si="2"/>
        <v>0</v>
      </c>
      <c r="R64" s="167">
        <f t="shared" si="11"/>
        <v>0</v>
      </c>
      <c r="T64" s="174">
        <v>0</v>
      </c>
      <c r="U64" s="178">
        <f t="shared" si="3"/>
        <v>0</v>
      </c>
      <c r="V64" s="179">
        <f t="shared" si="4"/>
        <v>0</v>
      </c>
      <c r="X64" s="323">
        <f t="shared" si="5"/>
        <v>0</v>
      </c>
      <c r="Z64" s="174">
        <f t="shared" si="6"/>
        <v>0</v>
      </c>
      <c r="AA64" s="166">
        <f t="shared" si="7"/>
        <v>0</v>
      </c>
      <c r="AB64" s="167">
        <f t="shared" si="12"/>
        <v>87457</v>
      </c>
      <c r="AD64" s="63"/>
    </row>
    <row r="65" spans="2:30">
      <c r="B65" s="186"/>
      <c r="C65" s="187">
        <v>46296</v>
      </c>
      <c r="D65" s="188">
        <f t="shared" si="21"/>
        <v>54</v>
      </c>
      <c r="E65" s="189">
        <f t="shared" si="21"/>
        <v>36</v>
      </c>
      <c r="G65" s="174">
        <f t="shared" si="15"/>
        <v>0</v>
      </c>
      <c r="H65" s="167">
        <f t="shared" si="16"/>
        <v>39457</v>
      </c>
      <c r="J65" s="292">
        <v>0</v>
      </c>
      <c r="K65" s="166">
        <f t="shared" si="18"/>
        <v>0</v>
      </c>
      <c r="L65" s="166">
        <f t="shared" si="1"/>
        <v>0</v>
      </c>
      <c r="M65" s="167">
        <f t="shared" si="10"/>
        <v>48000</v>
      </c>
      <c r="O65" s="174">
        <f t="shared" si="20"/>
        <v>0</v>
      </c>
      <c r="P65" s="166">
        <v>0</v>
      </c>
      <c r="Q65" s="166">
        <f t="shared" si="2"/>
        <v>0</v>
      </c>
      <c r="R65" s="167">
        <f t="shared" si="11"/>
        <v>0</v>
      </c>
      <c r="T65" s="174">
        <v>0</v>
      </c>
      <c r="U65" s="178">
        <f t="shared" si="3"/>
        <v>0</v>
      </c>
      <c r="V65" s="179">
        <f t="shared" si="4"/>
        <v>0</v>
      </c>
      <c r="X65" s="323">
        <f t="shared" si="5"/>
        <v>0</v>
      </c>
      <c r="Z65" s="174">
        <f t="shared" si="6"/>
        <v>0</v>
      </c>
      <c r="AA65" s="166">
        <f t="shared" si="7"/>
        <v>0</v>
      </c>
      <c r="AB65" s="167">
        <f t="shared" si="12"/>
        <v>87457</v>
      </c>
      <c r="AD65" s="63"/>
    </row>
    <row r="66" spans="2:30">
      <c r="B66" s="190"/>
      <c r="C66" s="187">
        <v>46327</v>
      </c>
      <c r="D66" s="188">
        <f t="shared" si="21"/>
        <v>55</v>
      </c>
      <c r="E66" s="189">
        <f t="shared" si="21"/>
        <v>37</v>
      </c>
      <c r="G66" s="174">
        <f t="shared" si="15"/>
        <v>0</v>
      </c>
      <c r="H66" s="167">
        <f t="shared" si="16"/>
        <v>39457</v>
      </c>
      <c r="J66" s="292">
        <v>0</v>
      </c>
      <c r="K66" s="166">
        <f t="shared" si="18"/>
        <v>0</v>
      </c>
      <c r="L66" s="166">
        <f t="shared" si="1"/>
        <v>0</v>
      </c>
      <c r="M66" s="167">
        <f t="shared" si="10"/>
        <v>48000</v>
      </c>
      <c r="O66" s="174">
        <f t="shared" si="20"/>
        <v>0</v>
      </c>
      <c r="P66" s="166">
        <v>0</v>
      </c>
      <c r="Q66" s="166">
        <f t="shared" si="2"/>
        <v>0</v>
      </c>
      <c r="R66" s="167">
        <f t="shared" si="11"/>
        <v>0</v>
      </c>
      <c r="T66" s="174">
        <v>0</v>
      </c>
      <c r="U66" s="178">
        <f t="shared" si="3"/>
        <v>0</v>
      </c>
      <c r="V66" s="179">
        <f t="shared" si="4"/>
        <v>0</v>
      </c>
      <c r="X66" s="323">
        <f t="shared" si="5"/>
        <v>0</v>
      </c>
      <c r="Z66" s="174">
        <f t="shared" si="6"/>
        <v>0</v>
      </c>
      <c r="AA66" s="166">
        <f t="shared" si="7"/>
        <v>0</v>
      </c>
      <c r="AB66" s="167">
        <f t="shared" si="12"/>
        <v>87457</v>
      </c>
      <c r="AD66" s="63"/>
    </row>
    <row r="67" spans="2:30" ht="15" thickBot="1">
      <c r="B67" s="191"/>
      <c r="C67" s="192">
        <v>46357</v>
      </c>
      <c r="D67" s="193">
        <f t="shared" si="21"/>
        <v>56</v>
      </c>
      <c r="E67" s="194">
        <f t="shared" si="21"/>
        <v>38</v>
      </c>
      <c r="G67" s="175">
        <f t="shared" si="15"/>
        <v>0</v>
      </c>
      <c r="H67" s="169">
        <f t="shared" si="16"/>
        <v>39457</v>
      </c>
      <c r="J67" s="292">
        <v>0</v>
      </c>
      <c r="K67" s="168">
        <f t="shared" si="18"/>
        <v>0</v>
      </c>
      <c r="L67" s="168">
        <f t="shared" si="1"/>
        <v>0</v>
      </c>
      <c r="M67" s="169">
        <f t="shared" si="10"/>
        <v>48000</v>
      </c>
      <c r="O67" s="175">
        <f t="shared" si="20"/>
        <v>0</v>
      </c>
      <c r="P67" s="168">
        <v>0</v>
      </c>
      <c r="Q67" s="168">
        <f t="shared" si="2"/>
        <v>0</v>
      </c>
      <c r="R67" s="169">
        <f t="shared" si="11"/>
        <v>0</v>
      </c>
      <c r="T67" s="175">
        <v>0</v>
      </c>
      <c r="U67" s="180">
        <f t="shared" si="3"/>
        <v>0</v>
      </c>
      <c r="V67" s="181">
        <f t="shared" si="4"/>
        <v>0</v>
      </c>
      <c r="X67" s="325">
        <f t="shared" si="5"/>
        <v>0</v>
      </c>
      <c r="Z67" s="175">
        <f t="shared" si="6"/>
        <v>0</v>
      </c>
      <c r="AA67" s="168">
        <f t="shared" si="7"/>
        <v>0</v>
      </c>
      <c r="AB67" s="169">
        <f t="shared" si="12"/>
        <v>87457</v>
      </c>
      <c r="AD67" s="64">
        <f>AB67-AB55</f>
        <v>0</v>
      </c>
    </row>
    <row r="68" spans="2:30">
      <c r="B68" s="195" t="s">
        <v>1</v>
      </c>
      <c r="C68" s="196">
        <v>46388</v>
      </c>
      <c r="D68" s="197">
        <f t="shared" si="21"/>
        <v>57</v>
      </c>
      <c r="E68" s="198">
        <f t="shared" si="21"/>
        <v>39</v>
      </c>
      <c r="G68" s="176">
        <f t="shared" si="15"/>
        <v>0</v>
      </c>
      <c r="H68" s="171">
        <f t="shared" si="16"/>
        <v>39457</v>
      </c>
      <c r="J68" s="293">
        <v>0</v>
      </c>
      <c r="K68" s="170">
        <f t="shared" si="18"/>
        <v>0</v>
      </c>
      <c r="L68" s="170">
        <f t="shared" si="1"/>
        <v>0</v>
      </c>
      <c r="M68" s="171">
        <f t="shared" si="10"/>
        <v>48000</v>
      </c>
      <c r="O68" s="176">
        <f t="shared" si="20"/>
        <v>0</v>
      </c>
      <c r="P68" s="170">
        <v>0</v>
      </c>
      <c r="Q68" s="170">
        <f t="shared" si="2"/>
        <v>0</v>
      </c>
      <c r="R68" s="171">
        <f t="shared" si="11"/>
        <v>0</v>
      </c>
      <c r="T68" s="176">
        <v>0</v>
      </c>
      <c r="U68" s="182">
        <f t="shared" si="3"/>
        <v>0</v>
      </c>
      <c r="V68" s="183">
        <f t="shared" si="4"/>
        <v>0</v>
      </c>
      <c r="X68" s="322">
        <f t="shared" si="5"/>
        <v>0</v>
      </c>
      <c r="Z68" s="176">
        <f t="shared" si="6"/>
        <v>0</v>
      </c>
      <c r="AA68" s="170">
        <f t="shared" si="7"/>
        <v>0</v>
      </c>
      <c r="AB68" s="171">
        <f t="shared" si="12"/>
        <v>87457</v>
      </c>
      <c r="AD68" s="160"/>
    </row>
    <row r="69" spans="2:30">
      <c r="B69" s="190" t="s">
        <v>6</v>
      </c>
      <c r="C69" s="187">
        <v>46419</v>
      </c>
      <c r="D69" s="188">
        <f t="shared" si="21"/>
        <v>58</v>
      </c>
      <c r="E69" s="189">
        <f t="shared" si="21"/>
        <v>40</v>
      </c>
      <c r="G69" s="174">
        <f t="shared" si="15"/>
        <v>0</v>
      </c>
      <c r="H69" s="167">
        <f t="shared" si="16"/>
        <v>39457</v>
      </c>
      <c r="J69" s="292">
        <v>0</v>
      </c>
      <c r="K69" s="166">
        <f t="shared" si="18"/>
        <v>0</v>
      </c>
      <c r="L69" s="166">
        <f t="shared" si="1"/>
        <v>0</v>
      </c>
      <c r="M69" s="167">
        <f t="shared" si="10"/>
        <v>48000</v>
      </c>
      <c r="O69" s="174">
        <f t="shared" si="20"/>
        <v>0</v>
      </c>
      <c r="P69" s="166">
        <v>0</v>
      </c>
      <c r="Q69" s="166">
        <f t="shared" si="2"/>
        <v>0</v>
      </c>
      <c r="R69" s="167">
        <f t="shared" si="11"/>
        <v>0</v>
      </c>
      <c r="T69" s="174">
        <v>0</v>
      </c>
      <c r="U69" s="178">
        <f t="shared" si="3"/>
        <v>0</v>
      </c>
      <c r="V69" s="179">
        <f t="shared" si="4"/>
        <v>0</v>
      </c>
      <c r="X69" s="323">
        <f t="shared" si="5"/>
        <v>0</v>
      </c>
      <c r="Z69" s="174">
        <f t="shared" si="6"/>
        <v>0</v>
      </c>
      <c r="AA69" s="166">
        <f t="shared" si="7"/>
        <v>0</v>
      </c>
      <c r="AB69" s="167">
        <f t="shared" si="12"/>
        <v>87457</v>
      </c>
      <c r="AD69" s="65"/>
    </row>
    <row r="70" spans="2:30">
      <c r="B70" s="337" t="s">
        <v>16</v>
      </c>
      <c r="C70" s="187">
        <v>46447</v>
      </c>
      <c r="D70" s="188">
        <f t="shared" si="21"/>
        <v>59</v>
      </c>
      <c r="E70" s="189">
        <f t="shared" si="21"/>
        <v>41</v>
      </c>
      <c r="G70" s="174">
        <f t="shared" si="15"/>
        <v>0</v>
      </c>
      <c r="H70" s="167">
        <f t="shared" si="16"/>
        <v>39457</v>
      </c>
      <c r="J70" s="292">
        <v>0</v>
      </c>
      <c r="K70" s="166">
        <f t="shared" si="18"/>
        <v>0</v>
      </c>
      <c r="L70" s="166">
        <f t="shared" si="1"/>
        <v>0</v>
      </c>
      <c r="M70" s="167">
        <f t="shared" si="10"/>
        <v>48000</v>
      </c>
      <c r="O70" s="174">
        <f t="shared" si="20"/>
        <v>0</v>
      </c>
      <c r="P70" s="166">
        <v>0</v>
      </c>
      <c r="Q70" s="166">
        <f t="shared" si="2"/>
        <v>0</v>
      </c>
      <c r="R70" s="167">
        <f t="shared" si="11"/>
        <v>0</v>
      </c>
      <c r="T70" s="174">
        <v>0</v>
      </c>
      <c r="U70" s="178">
        <f t="shared" si="3"/>
        <v>0</v>
      </c>
      <c r="V70" s="179">
        <f t="shared" si="4"/>
        <v>0</v>
      </c>
      <c r="X70" s="323">
        <f t="shared" si="5"/>
        <v>0</v>
      </c>
      <c r="Z70" s="174">
        <f t="shared" si="6"/>
        <v>0</v>
      </c>
      <c r="AA70" s="166">
        <f t="shared" si="7"/>
        <v>0</v>
      </c>
      <c r="AB70" s="167">
        <f t="shared" si="12"/>
        <v>87457</v>
      </c>
      <c r="AD70" s="65"/>
    </row>
    <row r="71" spans="2:30">
      <c r="B71" s="337"/>
      <c r="C71" s="187">
        <v>46478</v>
      </c>
      <c r="D71" s="188">
        <f t="shared" si="21"/>
        <v>60</v>
      </c>
      <c r="E71" s="189">
        <f t="shared" si="21"/>
        <v>42</v>
      </c>
      <c r="G71" s="174">
        <f t="shared" si="15"/>
        <v>0</v>
      </c>
      <c r="H71" s="167">
        <f t="shared" si="16"/>
        <v>39457</v>
      </c>
      <c r="J71" s="292">
        <v>0</v>
      </c>
      <c r="K71" s="166">
        <f t="shared" si="18"/>
        <v>0</v>
      </c>
      <c r="L71" s="166">
        <f t="shared" si="1"/>
        <v>0</v>
      </c>
      <c r="M71" s="167">
        <f t="shared" si="10"/>
        <v>48000</v>
      </c>
      <c r="O71" s="174">
        <f t="shared" si="20"/>
        <v>0</v>
      </c>
      <c r="P71" s="166">
        <v>0</v>
      </c>
      <c r="Q71" s="166">
        <f t="shared" si="2"/>
        <v>0</v>
      </c>
      <c r="R71" s="167">
        <f t="shared" si="11"/>
        <v>0</v>
      </c>
      <c r="T71" s="174">
        <v>0</v>
      </c>
      <c r="U71" s="178">
        <f t="shared" si="3"/>
        <v>0</v>
      </c>
      <c r="V71" s="179">
        <f t="shared" si="4"/>
        <v>0</v>
      </c>
      <c r="X71" s="323">
        <f t="shared" si="5"/>
        <v>0</v>
      </c>
      <c r="Z71" s="174">
        <f t="shared" si="6"/>
        <v>0</v>
      </c>
      <c r="AA71" s="166">
        <f t="shared" si="7"/>
        <v>0</v>
      </c>
      <c r="AB71" s="167">
        <f t="shared" si="12"/>
        <v>87457</v>
      </c>
      <c r="AD71" s="65"/>
    </row>
    <row r="72" spans="2:30">
      <c r="B72" s="337"/>
      <c r="C72" s="187">
        <v>46508</v>
      </c>
      <c r="D72" s="188">
        <f t="shared" si="21"/>
        <v>61</v>
      </c>
      <c r="E72" s="189">
        <f t="shared" si="21"/>
        <v>43</v>
      </c>
      <c r="G72" s="174">
        <f t="shared" si="15"/>
        <v>0</v>
      </c>
      <c r="H72" s="167">
        <f t="shared" si="16"/>
        <v>39457</v>
      </c>
      <c r="J72" s="292">
        <v>0</v>
      </c>
      <c r="K72" s="166">
        <f t="shared" si="18"/>
        <v>0</v>
      </c>
      <c r="L72" s="166">
        <f t="shared" si="1"/>
        <v>0</v>
      </c>
      <c r="M72" s="167">
        <f t="shared" si="10"/>
        <v>48000</v>
      </c>
      <c r="O72" s="174">
        <f t="shared" si="20"/>
        <v>0</v>
      </c>
      <c r="P72" s="166">
        <v>0</v>
      </c>
      <c r="Q72" s="166">
        <f t="shared" si="2"/>
        <v>0</v>
      </c>
      <c r="R72" s="167">
        <f t="shared" si="11"/>
        <v>0</v>
      </c>
      <c r="T72" s="174">
        <v>0</v>
      </c>
      <c r="U72" s="178">
        <f t="shared" si="3"/>
        <v>0</v>
      </c>
      <c r="V72" s="179">
        <f t="shared" si="4"/>
        <v>0</v>
      </c>
      <c r="X72" s="323">
        <f t="shared" si="5"/>
        <v>0</v>
      </c>
      <c r="Z72" s="174">
        <f t="shared" si="6"/>
        <v>0</v>
      </c>
      <c r="AA72" s="166">
        <f t="shared" si="7"/>
        <v>0</v>
      </c>
      <c r="AB72" s="167">
        <f t="shared" si="12"/>
        <v>87457</v>
      </c>
      <c r="AD72" s="65"/>
    </row>
    <row r="73" spans="2:30">
      <c r="B73" s="337"/>
      <c r="C73" s="187">
        <v>46539</v>
      </c>
      <c r="D73" s="188">
        <f t="shared" si="21"/>
        <v>62</v>
      </c>
      <c r="E73" s="189">
        <f t="shared" si="21"/>
        <v>44</v>
      </c>
      <c r="G73" s="174">
        <f t="shared" si="15"/>
        <v>0</v>
      </c>
      <c r="H73" s="167">
        <f t="shared" si="16"/>
        <v>39457</v>
      </c>
      <c r="J73" s="292">
        <v>0</v>
      </c>
      <c r="K73" s="166">
        <f t="shared" si="18"/>
        <v>0</v>
      </c>
      <c r="L73" s="166">
        <f t="shared" si="1"/>
        <v>0</v>
      </c>
      <c r="M73" s="167">
        <f t="shared" si="10"/>
        <v>48000</v>
      </c>
      <c r="O73" s="174">
        <f t="shared" si="20"/>
        <v>0</v>
      </c>
      <c r="P73" s="166">
        <v>0</v>
      </c>
      <c r="Q73" s="166">
        <f t="shared" si="2"/>
        <v>0</v>
      </c>
      <c r="R73" s="167">
        <f t="shared" si="11"/>
        <v>0</v>
      </c>
      <c r="T73" s="174">
        <v>0</v>
      </c>
      <c r="U73" s="178">
        <f t="shared" si="3"/>
        <v>0</v>
      </c>
      <c r="V73" s="179">
        <f t="shared" si="4"/>
        <v>0</v>
      </c>
      <c r="X73" s="323">
        <f t="shared" si="5"/>
        <v>0</v>
      </c>
      <c r="Z73" s="174">
        <f t="shared" si="6"/>
        <v>0</v>
      </c>
      <c r="AA73" s="166">
        <f t="shared" si="7"/>
        <v>0</v>
      </c>
      <c r="AB73" s="167">
        <f t="shared" si="12"/>
        <v>87457</v>
      </c>
      <c r="AD73" s="65"/>
    </row>
    <row r="74" spans="2:30">
      <c r="B74" s="337"/>
      <c r="C74" s="187">
        <v>46569</v>
      </c>
      <c r="D74" s="188">
        <f t="shared" si="21"/>
        <v>63</v>
      </c>
      <c r="E74" s="189">
        <f t="shared" si="21"/>
        <v>45</v>
      </c>
      <c r="G74" s="174">
        <f t="shared" si="15"/>
        <v>0</v>
      </c>
      <c r="H74" s="167">
        <f t="shared" si="16"/>
        <v>39457</v>
      </c>
      <c r="J74" s="292">
        <v>0</v>
      </c>
      <c r="K74" s="166">
        <f t="shared" si="18"/>
        <v>0</v>
      </c>
      <c r="L74" s="166">
        <f t="shared" si="1"/>
        <v>0</v>
      </c>
      <c r="M74" s="167">
        <f t="shared" si="10"/>
        <v>48000</v>
      </c>
      <c r="O74" s="174">
        <f t="shared" si="20"/>
        <v>0</v>
      </c>
      <c r="P74" s="166">
        <v>0</v>
      </c>
      <c r="Q74" s="166">
        <f t="shared" si="2"/>
        <v>0</v>
      </c>
      <c r="R74" s="167">
        <f t="shared" si="11"/>
        <v>0</v>
      </c>
      <c r="T74" s="174">
        <v>0</v>
      </c>
      <c r="U74" s="178">
        <f t="shared" si="3"/>
        <v>0</v>
      </c>
      <c r="V74" s="179">
        <f t="shared" si="4"/>
        <v>0</v>
      </c>
      <c r="X74" s="323">
        <f t="shared" si="5"/>
        <v>0</v>
      </c>
      <c r="Z74" s="174">
        <f t="shared" si="6"/>
        <v>0</v>
      </c>
      <c r="AA74" s="166">
        <f t="shared" si="7"/>
        <v>0</v>
      </c>
      <c r="AB74" s="167">
        <f t="shared" si="12"/>
        <v>87457</v>
      </c>
      <c r="AD74" s="65"/>
    </row>
    <row r="75" spans="2:30">
      <c r="B75" s="337"/>
      <c r="C75" s="187">
        <v>46600</v>
      </c>
      <c r="D75" s="188">
        <f t="shared" si="21"/>
        <v>64</v>
      </c>
      <c r="E75" s="189">
        <f t="shared" si="21"/>
        <v>46</v>
      </c>
      <c r="G75" s="174">
        <f t="shared" si="15"/>
        <v>0</v>
      </c>
      <c r="H75" s="167">
        <f t="shared" si="16"/>
        <v>39457</v>
      </c>
      <c r="J75" s="292">
        <v>0</v>
      </c>
      <c r="K75" s="166">
        <f t="shared" si="18"/>
        <v>0</v>
      </c>
      <c r="L75" s="166">
        <f t="shared" si="1"/>
        <v>0</v>
      </c>
      <c r="M75" s="167">
        <f t="shared" si="10"/>
        <v>48000</v>
      </c>
      <c r="O75" s="174">
        <f t="shared" si="20"/>
        <v>0</v>
      </c>
      <c r="P75" s="166">
        <v>0</v>
      </c>
      <c r="Q75" s="166">
        <f t="shared" si="2"/>
        <v>0</v>
      </c>
      <c r="R75" s="167">
        <f t="shared" si="11"/>
        <v>0</v>
      </c>
      <c r="T75" s="174">
        <v>0</v>
      </c>
      <c r="U75" s="178">
        <f t="shared" si="3"/>
        <v>0</v>
      </c>
      <c r="V75" s="179">
        <f t="shared" si="4"/>
        <v>0</v>
      </c>
      <c r="X75" s="323">
        <f t="shared" si="5"/>
        <v>0</v>
      </c>
      <c r="Z75" s="174">
        <f t="shared" si="6"/>
        <v>0</v>
      </c>
      <c r="AA75" s="166">
        <f t="shared" si="7"/>
        <v>0</v>
      </c>
      <c r="AB75" s="167">
        <f t="shared" si="12"/>
        <v>87457</v>
      </c>
      <c r="AD75" s="65"/>
    </row>
    <row r="76" spans="2:30">
      <c r="B76" s="337"/>
      <c r="C76" s="187">
        <v>46631</v>
      </c>
      <c r="D76" s="188">
        <f t="shared" si="21"/>
        <v>65</v>
      </c>
      <c r="E76" s="189">
        <f t="shared" si="21"/>
        <v>47</v>
      </c>
      <c r="G76" s="174">
        <f t="shared" si="15"/>
        <v>0</v>
      </c>
      <c r="H76" s="167">
        <f t="shared" si="16"/>
        <v>39457</v>
      </c>
      <c r="J76" s="292">
        <v>0</v>
      </c>
      <c r="K76" s="166">
        <f t="shared" ref="K76:K79" si="22">J76*$J$4</f>
        <v>0</v>
      </c>
      <c r="L76" s="166">
        <f t="shared" si="1"/>
        <v>0</v>
      </c>
      <c r="M76" s="167">
        <f t="shared" si="10"/>
        <v>48000</v>
      </c>
      <c r="O76" s="174">
        <f t="shared" si="20"/>
        <v>0</v>
      </c>
      <c r="P76" s="166">
        <v>0</v>
      </c>
      <c r="Q76" s="166">
        <f t="shared" si="2"/>
        <v>0</v>
      </c>
      <c r="R76" s="167">
        <f t="shared" si="11"/>
        <v>0</v>
      </c>
      <c r="T76" s="174">
        <v>0</v>
      </c>
      <c r="U76" s="178">
        <f t="shared" si="3"/>
        <v>0</v>
      </c>
      <c r="V76" s="179">
        <f t="shared" si="4"/>
        <v>0</v>
      </c>
      <c r="X76" s="323">
        <f t="shared" si="5"/>
        <v>0</v>
      </c>
      <c r="Z76" s="174">
        <f t="shared" si="6"/>
        <v>0</v>
      </c>
      <c r="AA76" s="166">
        <f t="shared" si="7"/>
        <v>0</v>
      </c>
      <c r="AB76" s="167">
        <f t="shared" si="12"/>
        <v>87457</v>
      </c>
      <c r="AD76" s="65"/>
    </row>
    <row r="77" spans="2:30">
      <c r="B77" s="337"/>
      <c r="C77" s="187">
        <v>46661</v>
      </c>
      <c r="D77" s="188">
        <f t="shared" si="21"/>
        <v>66</v>
      </c>
      <c r="E77" s="189">
        <f t="shared" si="21"/>
        <v>48</v>
      </c>
      <c r="G77" s="174">
        <f t="shared" si="15"/>
        <v>0</v>
      </c>
      <c r="H77" s="167">
        <f t="shared" si="16"/>
        <v>39457</v>
      </c>
      <c r="J77" s="292">
        <v>0</v>
      </c>
      <c r="K77" s="166">
        <f t="shared" si="22"/>
        <v>0</v>
      </c>
      <c r="L77" s="166">
        <f t="shared" si="1"/>
        <v>0</v>
      </c>
      <c r="M77" s="167">
        <f t="shared" si="10"/>
        <v>48000</v>
      </c>
      <c r="O77" s="174">
        <f t="shared" si="20"/>
        <v>0</v>
      </c>
      <c r="P77" s="166">
        <v>0</v>
      </c>
      <c r="Q77" s="166">
        <f t="shared" si="2"/>
        <v>0</v>
      </c>
      <c r="R77" s="167">
        <f t="shared" si="11"/>
        <v>0</v>
      </c>
      <c r="T77" s="174">
        <v>0</v>
      </c>
      <c r="U77" s="178">
        <f t="shared" si="3"/>
        <v>0</v>
      </c>
      <c r="V77" s="179">
        <f t="shared" ref="V77:V79" si="23">U77+V76</f>
        <v>0</v>
      </c>
      <c r="X77" s="323">
        <f t="shared" si="5"/>
        <v>0</v>
      </c>
      <c r="Z77" s="174">
        <f t="shared" si="6"/>
        <v>0</v>
      </c>
      <c r="AA77" s="166">
        <f t="shared" si="7"/>
        <v>0</v>
      </c>
      <c r="AB77" s="167">
        <f t="shared" si="12"/>
        <v>87457</v>
      </c>
      <c r="AD77" s="65"/>
    </row>
    <row r="78" spans="2:30">
      <c r="B78" s="337"/>
      <c r="C78" s="187">
        <v>46692</v>
      </c>
      <c r="D78" s="188">
        <f t="shared" si="21"/>
        <v>67</v>
      </c>
      <c r="E78" s="189">
        <f t="shared" si="21"/>
        <v>49</v>
      </c>
      <c r="G78" s="174">
        <f t="shared" si="15"/>
        <v>0</v>
      </c>
      <c r="H78" s="167">
        <f t="shared" si="16"/>
        <v>39457</v>
      </c>
      <c r="J78" s="292">
        <v>0</v>
      </c>
      <c r="K78" s="166">
        <f t="shared" si="22"/>
        <v>0</v>
      </c>
      <c r="L78" s="166">
        <f t="shared" si="1"/>
        <v>0</v>
      </c>
      <c r="M78" s="167">
        <f t="shared" ref="M78:M79" si="24">L78+M77</f>
        <v>48000</v>
      </c>
      <c r="O78" s="174">
        <f t="shared" si="20"/>
        <v>0</v>
      </c>
      <c r="P78" s="166">
        <v>0</v>
      </c>
      <c r="Q78" s="166">
        <f t="shared" si="2"/>
        <v>0</v>
      </c>
      <c r="R78" s="167">
        <f t="shared" ref="R78:R79" si="25">Q78+R77</f>
        <v>0</v>
      </c>
      <c r="T78" s="174">
        <v>0</v>
      </c>
      <c r="U78" s="178">
        <f t="shared" si="3"/>
        <v>0</v>
      </c>
      <c r="V78" s="179">
        <f t="shared" si="23"/>
        <v>0</v>
      </c>
      <c r="X78" s="323">
        <f t="shared" si="5"/>
        <v>0</v>
      </c>
      <c r="Z78" s="174">
        <f t="shared" si="6"/>
        <v>0</v>
      </c>
      <c r="AA78" s="166">
        <f t="shared" si="7"/>
        <v>0</v>
      </c>
      <c r="AB78" s="167">
        <f t="shared" ref="AB78:AB79" si="26">AA78+AB77</f>
        <v>87457</v>
      </c>
      <c r="AD78" s="65"/>
    </row>
    <row r="79" spans="2:30" ht="15" thickBot="1">
      <c r="B79" s="191"/>
      <c r="C79" s="192">
        <v>46722</v>
      </c>
      <c r="D79" s="193">
        <f t="shared" ref="D79:E79" si="27">1+D78</f>
        <v>68</v>
      </c>
      <c r="E79" s="194">
        <f t="shared" si="27"/>
        <v>50</v>
      </c>
      <c r="G79" s="177">
        <f t="shared" si="15"/>
        <v>0</v>
      </c>
      <c r="H79" s="173">
        <f t="shared" si="16"/>
        <v>39457</v>
      </c>
      <c r="J79" s="294">
        <v>0</v>
      </c>
      <c r="K79" s="172">
        <f t="shared" si="22"/>
        <v>0</v>
      </c>
      <c r="L79" s="172">
        <f t="shared" si="1"/>
        <v>0</v>
      </c>
      <c r="M79" s="173">
        <f t="shared" si="24"/>
        <v>48000</v>
      </c>
      <c r="O79" s="177">
        <f t="shared" si="20"/>
        <v>0</v>
      </c>
      <c r="P79" s="172">
        <v>0</v>
      </c>
      <c r="Q79" s="172">
        <f t="shared" si="2"/>
        <v>0</v>
      </c>
      <c r="R79" s="173">
        <f t="shared" si="25"/>
        <v>0</v>
      </c>
      <c r="T79" s="177">
        <v>0</v>
      </c>
      <c r="U79" s="184">
        <f t="shared" si="3"/>
        <v>0</v>
      </c>
      <c r="V79" s="185">
        <f t="shared" si="23"/>
        <v>0</v>
      </c>
      <c r="X79" s="324">
        <f t="shared" si="5"/>
        <v>0</v>
      </c>
      <c r="Z79" s="177">
        <f t="shared" si="6"/>
        <v>0</v>
      </c>
      <c r="AA79" s="172">
        <f t="shared" si="7"/>
        <v>0</v>
      </c>
      <c r="AB79" s="173">
        <f t="shared" si="26"/>
        <v>87457</v>
      </c>
      <c r="AD79" s="64">
        <f>AB79-AB67</f>
        <v>0</v>
      </c>
    </row>
    <row r="80" spans="2:30" ht="18">
      <c r="K80" s="297" t="s">
        <v>55</v>
      </c>
      <c r="L80" s="298" t="s">
        <v>57</v>
      </c>
      <c r="M80" s="299">
        <v>53607</v>
      </c>
      <c r="P80" s="331"/>
      <c r="Q80" s="367" t="s">
        <v>84</v>
      </c>
      <c r="R80" s="165">
        <v>430800</v>
      </c>
      <c r="T80" s="331"/>
      <c r="U80" s="367" t="s">
        <v>84</v>
      </c>
      <c r="V80" s="165">
        <v>2248</v>
      </c>
      <c r="X80" s="165">
        <f>R80+V80</f>
        <v>433048</v>
      </c>
      <c r="AD80" s="199">
        <f>SUM(AD8:AD79)</f>
        <v>87457</v>
      </c>
    </row>
    <row r="81" spans="10:30" ht="18.600000000000001" thickBot="1">
      <c r="J81" s="328"/>
      <c r="K81" s="326" t="s">
        <v>61</v>
      </c>
      <c r="L81" s="2" t="s">
        <v>54</v>
      </c>
      <c r="M81" s="327">
        <v>48000</v>
      </c>
      <c r="S81" s="2"/>
      <c r="T81" s="332" t="s">
        <v>73</v>
      </c>
      <c r="U81" s="333"/>
      <c r="V81" s="331"/>
      <c r="X81" s="331" t="s">
        <v>87</v>
      </c>
      <c r="AB81" s="300" t="s">
        <v>55</v>
      </c>
      <c r="AC81" s="301"/>
      <c r="AD81" s="302">
        <f>M80</f>
        <v>53607</v>
      </c>
    </row>
    <row r="82" spans="10:30" ht="18.600000000000001" thickBot="1">
      <c r="Q82" s="35"/>
      <c r="T82" s="332" t="s">
        <v>64</v>
      </c>
      <c r="U82" s="331"/>
      <c r="V82" s="331"/>
      <c r="AB82" s="303" t="s">
        <v>56</v>
      </c>
      <c r="AC82" s="304"/>
      <c r="AD82" s="305">
        <f>AD80+AD81</f>
        <v>141064</v>
      </c>
    </row>
    <row r="83" spans="10:30">
      <c r="Q83" s="35"/>
      <c r="R83" s="306"/>
    </row>
  </sheetData>
  <pageMargins left="0.25" right="0.25" top="0.35" bottom="0.5" header="0.3" footer="0.3"/>
  <pageSetup scale="42" orientation="landscape" r:id="rId1"/>
  <headerFooter>
    <oddFooter>&amp;L&amp;Z&amp;F&amp;R&amp;A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65AF-3569-4A5E-B628-24E138BA2301}">
  <sheetPr>
    <tabColor theme="9" tint="0.59999389629810485"/>
    <pageSetUpPr fitToPage="1"/>
  </sheetPr>
  <dimension ref="B1:AD83"/>
  <sheetViews>
    <sheetView zoomScale="70" zoomScaleNormal="70" workbookViewId="0">
      <pane xSplit="13" ySplit="10" topLeftCell="N33" activePane="bottomRight" state="frozen"/>
      <selection pane="topRight" activeCell="N1" sqref="N1"/>
      <selection pane="bottomLeft" activeCell="A11" sqref="A11"/>
      <selection pane="bottomRight" activeCell="T67" sqref="T40:T67"/>
    </sheetView>
  </sheetViews>
  <sheetFormatPr defaultColWidth="8.88671875" defaultRowHeight="14.4"/>
  <cols>
    <col min="1" max="1" width="2" style="3" customWidth="1"/>
    <col min="2" max="2" width="15.109375" style="3" customWidth="1"/>
    <col min="3" max="3" width="10.5546875" style="35" customWidth="1"/>
    <col min="4" max="4" width="9.33203125" style="3" customWidth="1"/>
    <col min="5" max="5" width="9.109375" style="3" customWidth="1"/>
    <col min="6" max="6" width="1.88671875" style="3" customWidth="1"/>
    <col min="7" max="8" width="13.21875" style="3" customWidth="1"/>
    <col min="9" max="9" width="1.88671875" style="3" customWidth="1"/>
    <col min="10" max="13" width="12.77734375" style="3" customWidth="1"/>
    <col min="14" max="14" width="2.33203125" style="3" customWidth="1"/>
    <col min="15" max="15" width="13.109375" style="3" customWidth="1"/>
    <col min="16" max="18" width="12.77734375" style="3" customWidth="1"/>
    <col min="19" max="19" width="1.6640625" style="3" customWidth="1"/>
    <col min="20" max="22" width="12.77734375" style="3" customWidth="1"/>
    <col min="23" max="23" width="1.6640625" style="3" customWidth="1"/>
    <col min="24" max="24" width="27.77734375" style="3" customWidth="1"/>
    <col min="25" max="25" width="1.6640625" style="3" customWidth="1"/>
    <col min="26" max="28" width="12.77734375" style="3" customWidth="1"/>
    <col min="29" max="29" width="1.77734375" style="3" customWidth="1"/>
    <col min="30" max="30" width="13.109375" style="3" customWidth="1"/>
    <col min="31" max="16384" width="8.88671875" style="3"/>
  </cols>
  <sheetData>
    <row r="1" spans="2:30" s="34" customFormat="1" ht="28.8">
      <c r="B1" s="32" t="s">
        <v>32</v>
      </c>
      <c r="C1" s="33"/>
      <c r="H1" s="359">
        <f>'2 FSWD Scenario 1, End 6.30.26'!H1</f>
        <v>44971</v>
      </c>
      <c r="K1" s="23" t="s">
        <v>69</v>
      </c>
    </row>
    <row r="2" spans="2:30" ht="18.600000000000001" thickBot="1">
      <c r="C2" s="6"/>
      <c r="K2" s="358" t="s">
        <v>71</v>
      </c>
    </row>
    <row r="3" spans="2:30" ht="15" thickBot="1">
      <c r="B3" s="147"/>
      <c r="C3" s="148" t="s">
        <v>80</v>
      </c>
      <c r="D3" s="149"/>
      <c r="E3" s="149"/>
      <c r="F3" s="149"/>
      <c r="G3" s="150"/>
      <c r="O3" s="360" t="s">
        <v>74</v>
      </c>
      <c r="P3" s="3" t="s">
        <v>81</v>
      </c>
    </row>
    <row r="4" spans="2:30" ht="17.399999999999999" thickBot="1">
      <c r="J4" s="362">
        <v>15</v>
      </c>
      <c r="X4" s="330" t="s">
        <v>63</v>
      </c>
    </row>
    <row r="5" spans="2:30" ht="18.600000000000001" thickBot="1">
      <c r="C5" s="4"/>
      <c r="D5" s="4"/>
      <c r="E5" s="4"/>
      <c r="F5" s="41"/>
      <c r="G5" s="140" t="s">
        <v>45</v>
      </c>
      <c r="H5" s="141"/>
      <c r="I5" s="41"/>
      <c r="J5" s="142" t="s">
        <v>43</v>
      </c>
      <c r="K5" s="145"/>
      <c r="L5" s="42"/>
      <c r="M5" s="43"/>
      <c r="N5" s="41"/>
      <c r="O5" s="40" t="s">
        <v>82</v>
      </c>
      <c r="P5" s="162"/>
      <c r="Q5" s="163"/>
      <c r="R5" s="164"/>
      <c r="S5" s="41"/>
      <c r="T5" s="40" t="s">
        <v>82</v>
      </c>
      <c r="U5" s="163"/>
      <c r="V5" s="164"/>
      <c r="W5" s="41"/>
      <c r="X5" s="366" t="s">
        <v>83</v>
      </c>
      <c r="Y5" s="41"/>
      <c r="Z5" s="105" t="s">
        <v>44</v>
      </c>
      <c r="AA5" s="108"/>
      <c r="AB5" s="109"/>
      <c r="AD5" s="119" t="s">
        <v>46</v>
      </c>
    </row>
    <row r="6" spans="2:30" ht="18.600000000000001" thickBot="1">
      <c r="D6" s="35"/>
      <c r="E6" s="35"/>
      <c r="G6" s="138" t="s">
        <v>42</v>
      </c>
      <c r="H6" s="139"/>
      <c r="J6" s="142" t="s">
        <v>24</v>
      </c>
      <c r="K6" s="146"/>
      <c r="L6" s="143"/>
      <c r="M6" s="144"/>
      <c r="O6" s="40" t="s">
        <v>24</v>
      </c>
      <c r="P6" s="132"/>
      <c r="Q6" s="12"/>
      <c r="R6" s="11"/>
      <c r="T6" s="40" t="s">
        <v>62</v>
      </c>
      <c r="U6" s="12"/>
      <c r="V6" s="11"/>
      <c r="X6" s="317" t="s">
        <v>60</v>
      </c>
      <c r="Z6" s="105" t="s">
        <v>31</v>
      </c>
      <c r="AA6" s="106"/>
      <c r="AB6" s="107"/>
      <c r="AD6" s="120" t="s">
        <v>47</v>
      </c>
    </row>
    <row r="7" spans="2:30" s="36" customFormat="1" ht="60" customHeight="1" thickBot="1">
      <c r="C7" s="24" t="s">
        <v>17</v>
      </c>
      <c r="D7" s="10" t="s">
        <v>29</v>
      </c>
      <c r="E7" s="161" t="s">
        <v>30</v>
      </c>
      <c r="G7" s="60" t="s">
        <v>0</v>
      </c>
      <c r="H7" s="47" t="s">
        <v>23</v>
      </c>
      <c r="J7" s="307" t="s">
        <v>33</v>
      </c>
      <c r="K7" s="308" t="s">
        <v>27</v>
      </c>
      <c r="L7" s="22" t="s">
        <v>0</v>
      </c>
      <c r="M7" s="47" t="s">
        <v>23</v>
      </c>
      <c r="O7" s="127" t="s">
        <v>51</v>
      </c>
      <c r="P7" s="133" t="s">
        <v>27</v>
      </c>
      <c r="Q7" s="22" t="s">
        <v>0</v>
      </c>
      <c r="R7" s="47" t="s">
        <v>23</v>
      </c>
      <c r="T7" s="151" t="s">
        <v>58</v>
      </c>
      <c r="U7" s="22" t="s">
        <v>0</v>
      </c>
      <c r="V7" s="47" t="s">
        <v>23</v>
      </c>
      <c r="X7" s="47" t="s">
        <v>23</v>
      </c>
      <c r="Z7" s="60" t="s">
        <v>28</v>
      </c>
      <c r="AA7" s="22" t="s">
        <v>25</v>
      </c>
      <c r="AB7" s="47" t="s">
        <v>26</v>
      </c>
      <c r="AD7" s="39" t="s">
        <v>48</v>
      </c>
    </row>
    <row r="8" spans="2:30">
      <c r="B8" s="46" t="s">
        <v>1</v>
      </c>
      <c r="C8" s="113">
        <v>44562</v>
      </c>
      <c r="D8" s="37"/>
      <c r="E8" s="56"/>
      <c r="G8" s="48"/>
      <c r="H8" s="49"/>
      <c r="J8" s="54"/>
      <c r="K8" s="15"/>
      <c r="L8" s="15"/>
      <c r="M8" s="49"/>
      <c r="O8" s="62"/>
      <c r="P8" s="38"/>
      <c r="Q8" s="15"/>
      <c r="R8" s="49"/>
      <c r="T8" s="48"/>
      <c r="U8" s="15"/>
      <c r="V8" s="110"/>
      <c r="X8" s="318"/>
      <c r="Z8" s="48"/>
      <c r="AA8" s="15"/>
      <c r="AB8" s="49"/>
      <c r="AD8" s="117"/>
    </row>
    <row r="9" spans="2:30">
      <c r="B9" s="19" t="s">
        <v>6</v>
      </c>
      <c r="C9" s="114">
        <v>44593</v>
      </c>
      <c r="D9" s="9"/>
      <c r="E9" s="57"/>
      <c r="G9" s="50"/>
      <c r="H9" s="51"/>
      <c r="J9" s="55"/>
      <c r="K9" s="13"/>
      <c r="L9" s="13"/>
      <c r="M9" s="51"/>
      <c r="O9" s="50"/>
      <c r="P9" s="13"/>
      <c r="Q9" s="13"/>
      <c r="R9" s="51"/>
      <c r="T9" s="50"/>
      <c r="U9" s="13"/>
      <c r="V9" s="111"/>
      <c r="X9" s="319"/>
      <c r="Z9" s="50"/>
      <c r="AA9" s="13"/>
      <c r="AB9" s="51"/>
      <c r="AD9" s="118"/>
    </row>
    <row r="10" spans="2:30">
      <c r="B10" s="19"/>
      <c r="C10" s="114">
        <v>44621</v>
      </c>
      <c r="D10" s="9"/>
      <c r="E10" s="57"/>
      <c r="G10" s="50"/>
      <c r="H10" s="51"/>
      <c r="J10" s="55"/>
      <c r="K10" s="13"/>
      <c r="L10" s="13"/>
      <c r="M10" s="51"/>
      <c r="O10" s="50"/>
      <c r="P10" s="13"/>
      <c r="Q10" s="13"/>
      <c r="R10" s="51"/>
      <c r="T10" s="50"/>
      <c r="U10" s="13"/>
      <c r="V10" s="111"/>
      <c r="X10" s="319"/>
      <c r="Z10" s="50"/>
      <c r="AA10" s="13"/>
      <c r="AB10" s="51"/>
      <c r="AD10" s="118"/>
    </row>
    <row r="11" spans="2:30">
      <c r="B11" s="20"/>
      <c r="C11" s="114">
        <v>44652</v>
      </c>
      <c r="D11" s="9"/>
      <c r="E11" s="57"/>
      <c r="G11" s="50"/>
      <c r="H11" s="51"/>
      <c r="J11" s="55"/>
      <c r="K11" s="13"/>
      <c r="L11" s="13"/>
      <c r="M11" s="51"/>
      <c r="O11" s="50"/>
      <c r="P11" s="13"/>
      <c r="Q11" s="13"/>
      <c r="R11" s="51"/>
      <c r="T11" s="50"/>
      <c r="U11" s="13"/>
      <c r="V11" s="111"/>
      <c r="X11" s="319"/>
      <c r="Z11" s="50"/>
      <c r="AA11" s="13"/>
      <c r="AB11" s="51"/>
      <c r="AD11" s="118"/>
    </row>
    <row r="12" spans="2:30">
      <c r="B12" s="20"/>
      <c r="C12" s="114">
        <v>44682</v>
      </c>
      <c r="D12" s="9">
        <v>1</v>
      </c>
      <c r="E12" s="57"/>
      <c r="G12" s="50">
        <f>H12</f>
        <v>1077</v>
      </c>
      <c r="H12" s="51">
        <v>1077</v>
      </c>
      <c r="J12" s="335">
        <v>0</v>
      </c>
      <c r="K12" s="13">
        <f t="shared" ref="K12:K43" si="0">J12*$J$4</f>
        <v>0</v>
      </c>
      <c r="L12" s="13">
        <f t="shared" ref="L12:L69" si="1">K12*20</f>
        <v>0</v>
      </c>
      <c r="M12" s="51">
        <f>L12</f>
        <v>0</v>
      </c>
      <c r="O12" s="50">
        <v>0</v>
      </c>
      <c r="P12" s="13">
        <v>0</v>
      </c>
      <c r="Q12" s="13">
        <f t="shared" ref="Q12:Q69" si="2">P12*20</f>
        <v>0</v>
      </c>
      <c r="R12" s="51">
        <f>Q12</f>
        <v>0</v>
      </c>
      <c r="T12" s="50">
        <v>0</v>
      </c>
      <c r="U12" s="13">
        <f t="shared" ref="U12:U69" si="3">T12*4</f>
        <v>0</v>
      </c>
      <c r="V12" s="111">
        <f>U12</f>
        <v>0</v>
      </c>
      <c r="X12" s="319">
        <f>R12+V12</f>
        <v>0</v>
      </c>
      <c r="Z12" s="50">
        <f>K12+P12+T12</f>
        <v>0</v>
      </c>
      <c r="AA12" s="13">
        <f>G12+L12+Q12+U12</f>
        <v>1077</v>
      </c>
      <c r="AB12" s="51">
        <f>AA12</f>
        <v>1077</v>
      </c>
      <c r="AD12" s="63"/>
    </row>
    <row r="13" spans="2:30">
      <c r="B13" s="19"/>
      <c r="C13" s="114">
        <v>44713</v>
      </c>
      <c r="D13" s="9">
        <f>1+D12</f>
        <v>2</v>
      </c>
      <c r="E13" s="57"/>
      <c r="G13" s="50">
        <f>H13-H12</f>
        <v>1989</v>
      </c>
      <c r="H13" s="51">
        <v>3066</v>
      </c>
      <c r="J13" s="335">
        <v>0</v>
      </c>
      <c r="K13" s="13">
        <f t="shared" si="0"/>
        <v>0</v>
      </c>
      <c r="L13" s="13">
        <f t="shared" si="1"/>
        <v>0</v>
      </c>
      <c r="M13" s="51">
        <f>L13+M12</f>
        <v>0</v>
      </c>
      <c r="O13" s="50">
        <v>0</v>
      </c>
      <c r="P13" s="13">
        <v>0</v>
      </c>
      <c r="Q13" s="13">
        <f t="shared" si="2"/>
        <v>0</v>
      </c>
      <c r="R13" s="51">
        <f>Q13+R12</f>
        <v>0</v>
      </c>
      <c r="T13" s="50">
        <v>0</v>
      </c>
      <c r="U13" s="13">
        <f t="shared" si="3"/>
        <v>0</v>
      </c>
      <c r="V13" s="111">
        <f t="shared" ref="V13:V69" si="4">U13+V12</f>
        <v>0</v>
      </c>
      <c r="X13" s="319">
        <f t="shared" ref="X13:X69" si="5">R13+V13</f>
        <v>0</v>
      </c>
      <c r="Z13" s="50">
        <f t="shared" ref="Z13:Z69" si="6">K13+P13+T13</f>
        <v>0</v>
      </c>
      <c r="AA13" s="13">
        <f t="shared" ref="AA13:AA69" si="7">G13+L13+Q13+U13</f>
        <v>1989</v>
      </c>
      <c r="AB13" s="51">
        <f>AA13+AB12</f>
        <v>3066</v>
      </c>
      <c r="AD13" s="63"/>
    </row>
    <row r="14" spans="2:30">
      <c r="B14" s="19"/>
      <c r="C14" s="114">
        <v>44743</v>
      </c>
      <c r="D14" s="9">
        <f t="shared" ref="D14:D15" si="8">1+D13</f>
        <v>3</v>
      </c>
      <c r="E14" s="57"/>
      <c r="G14" s="50">
        <f t="shared" ref="G14:G17" si="9">H14-H13</f>
        <v>3083</v>
      </c>
      <c r="H14" s="51">
        <v>6149</v>
      </c>
      <c r="J14" s="335">
        <v>0</v>
      </c>
      <c r="K14" s="13">
        <f t="shared" si="0"/>
        <v>0</v>
      </c>
      <c r="L14" s="13">
        <f t="shared" si="1"/>
        <v>0</v>
      </c>
      <c r="M14" s="51">
        <f t="shared" ref="M14:M69" si="10">L14+M13</f>
        <v>0</v>
      </c>
      <c r="O14" s="50">
        <v>0</v>
      </c>
      <c r="P14" s="13">
        <v>0</v>
      </c>
      <c r="Q14" s="13">
        <f t="shared" si="2"/>
        <v>0</v>
      </c>
      <c r="R14" s="51">
        <f t="shared" ref="R14:R69" si="11">Q14+R13</f>
        <v>0</v>
      </c>
      <c r="T14" s="50">
        <v>0</v>
      </c>
      <c r="U14" s="13">
        <f t="shared" si="3"/>
        <v>0</v>
      </c>
      <c r="V14" s="111">
        <f t="shared" si="4"/>
        <v>0</v>
      </c>
      <c r="X14" s="319">
        <f t="shared" si="5"/>
        <v>0</v>
      </c>
      <c r="Z14" s="50">
        <f t="shared" si="6"/>
        <v>0</v>
      </c>
      <c r="AA14" s="13">
        <f t="shared" si="7"/>
        <v>3083</v>
      </c>
      <c r="AB14" s="51">
        <f t="shared" ref="AB14:AB69" si="12">AA14+AB13</f>
        <v>6149</v>
      </c>
      <c r="AD14" s="63"/>
    </row>
    <row r="15" spans="2:30">
      <c r="B15" s="19"/>
      <c r="C15" s="114">
        <v>44774</v>
      </c>
      <c r="D15" s="9">
        <f t="shared" si="8"/>
        <v>4</v>
      </c>
      <c r="E15" s="57"/>
      <c r="G15" s="50">
        <f t="shared" si="9"/>
        <v>6884</v>
      </c>
      <c r="H15" s="51">
        <v>13033</v>
      </c>
      <c r="J15" s="335">
        <v>0</v>
      </c>
      <c r="K15" s="13">
        <f t="shared" si="0"/>
        <v>0</v>
      </c>
      <c r="L15" s="13">
        <f t="shared" si="1"/>
        <v>0</v>
      </c>
      <c r="M15" s="51">
        <f t="shared" si="10"/>
        <v>0</v>
      </c>
      <c r="O15" s="50">
        <v>0</v>
      </c>
      <c r="P15" s="13">
        <v>0</v>
      </c>
      <c r="Q15" s="13">
        <f t="shared" si="2"/>
        <v>0</v>
      </c>
      <c r="R15" s="51">
        <f t="shared" si="11"/>
        <v>0</v>
      </c>
      <c r="T15" s="50">
        <v>0</v>
      </c>
      <c r="U15" s="13">
        <f t="shared" si="3"/>
        <v>0</v>
      </c>
      <c r="V15" s="111">
        <f t="shared" si="4"/>
        <v>0</v>
      </c>
      <c r="X15" s="319">
        <f t="shared" si="5"/>
        <v>0</v>
      </c>
      <c r="Z15" s="50">
        <f t="shared" si="6"/>
        <v>0</v>
      </c>
      <c r="AA15" s="13">
        <f t="shared" si="7"/>
        <v>6884</v>
      </c>
      <c r="AB15" s="51">
        <f t="shared" si="12"/>
        <v>13033</v>
      </c>
      <c r="AD15" s="63"/>
    </row>
    <row r="16" spans="2:30">
      <c r="B16" s="20"/>
      <c r="C16" s="114">
        <v>44805</v>
      </c>
      <c r="D16" s="9">
        <f t="shared" ref="D16:E30" si="13">1+D15</f>
        <v>5</v>
      </c>
      <c r="E16" s="57"/>
      <c r="G16" s="50">
        <f t="shared" si="9"/>
        <v>7774</v>
      </c>
      <c r="H16" s="51">
        <v>20807</v>
      </c>
      <c r="J16" s="335">
        <v>0</v>
      </c>
      <c r="K16" s="13">
        <f t="shared" si="0"/>
        <v>0</v>
      </c>
      <c r="L16" s="13">
        <f t="shared" si="1"/>
        <v>0</v>
      </c>
      <c r="M16" s="51">
        <f t="shared" si="10"/>
        <v>0</v>
      </c>
      <c r="O16" s="50">
        <v>0</v>
      </c>
      <c r="P16" s="13">
        <v>0</v>
      </c>
      <c r="Q16" s="13">
        <f t="shared" si="2"/>
        <v>0</v>
      </c>
      <c r="R16" s="51">
        <f t="shared" si="11"/>
        <v>0</v>
      </c>
      <c r="T16" s="50">
        <v>0</v>
      </c>
      <c r="U16" s="13">
        <f t="shared" si="3"/>
        <v>0</v>
      </c>
      <c r="V16" s="111">
        <f t="shared" si="4"/>
        <v>0</v>
      </c>
      <c r="X16" s="319">
        <f t="shared" si="5"/>
        <v>0</v>
      </c>
      <c r="Z16" s="50">
        <f t="shared" si="6"/>
        <v>0</v>
      </c>
      <c r="AA16" s="13">
        <f t="shared" si="7"/>
        <v>7774</v>
      </c>
      <c r="AB16" s="51">
        <f t="shared" si="12"/>
        <v>20807</v>
      </c>
      <c r="AD16" s="63"/>
    </row>
    <row r="17" spans="2:30">
      <c r="B17" s="20"/>
      <c r="C17" s="114">
        <v>44835</v>
      </c>
      <c r="D17" s="9">
        <f t="shared" si="13"/>
        <v>6</v>
      </c>
      <c r="E17" s="57"/>
      <c r="G17" s="50">
        <f t="shared" si="9"/>
        <v>3594</v>
      </c>
      <c r="H17" s="51">
        <v>24401</v>
      </c>
      <c r="J17" s="335">
        <v>0</v>
      </c>
      <c r="K17" s="13">
        <f t="shared" si="0"/>
        <v>0</v>
      </c>
      <c r="L17" s="13">
        <f t="shared" si="1"/>
        <v>0</v>
      </c>
      <c r="M17" s="51">
        <f t="shared" si="10"/>
        <v>0</v>
      </c>
      <c r="O17" s="50">
        <v>0</v>
      </c>
      <c r="P17" s="13">
        <v>0</v>
      </c>
      <c r="Q17" s="13">
        <f t="shared" si="2"/>
        <v>0</v>
      </c>
      <c r="R17" s="51">
        <f t="shared" si="11"/>
        <v>0</v>
      </c>
      <c r="T17" s="50">
        <v>0</v>
      </c>
      <c r="U17" s="13">
        <f t="shared" si="3"/>
        <v>0</v>
      </c>
      <c r="V17" s="111">
        <f t="shared" si="4"/>
        <v>0</v>
      </c>
      <c r="X17" s="319">
        <f t="shared" si="5"/>
        <v>0</v>
      </c>
      <c r="Z17" s="50">
        <f t="shared" si="6"/>
        <v>0</v>
      </c>
      <c r="AA17" s="13">
        <f t="shared" si="7"/>
        <v>3594</v>
      </c>
      <c r="AB17" s="51">
        <f t="shared" si="12"/>
        <v>24401</v>
      </c>
      <c r="AD17" s="63"/>
    </row>
    <row r="18" spans="2:30">
      <c r="B18" s="19"/>
      <c r="C18" s="114">
        <v>44866</v>
      </c>
      <c r="D18" s="9">
        <f t="shared" si="13"/>
        <v>7</v>
      </c>
      <c r="E18" s="57"/>
      <c r="G18" s="50">
        <v>3194</v>
      </c>
      <c r="H18" s="51">
        <f>G18+H17</f>
        <v>27595</v>
      </c>
      <c r="J18" s="335">
        <v>0</v>
      </c>
      <c r="K18" s="13">
        <f t="shared" si="0"/>
        <v>0</v>
      </c>
      <c r="L18" s="13">
        <f t="shared" si="1"/>
        <v>0</v>
      </c>
      <c r="M18" s="51">
        <f t="shared" si="10"/>
        <v>0</v>
      </c>
      <c r="O18" s="50">
        <v>0</v>
      </c>
      <c r="P18" s="13">
        <v>0</v>
      </c>
      <c r="Q18" s="13">
        <f t="shared" si="2"/>
        <v>0</v>
      </c>
      <c r="R18" s="51">
        <f t="shared" si="11"/>
        <v>0</v>
      </c>
      <c r="T18" s="50">
        <v>0</v>
      </c>
      <c r="U18" s="13">
        <f t="shared" si="3"/>
        <v>0</v>
      </c>
      <c r="V18" s="111">
        <f t="shared" si="4"/>
        <v>0</v>
      </c>
      <c r="X18" s="319">
        <f t="shared" si="5"/>
        <v>0</v>
      </c>
      <c r="Z18" s="50">
        <f t="shared" si="6"/>
        <v>0</v>
      </c>
      <c r="AA18" s="13">
        <f t="shared" si="7"/>
        <v>3194</v>
      </c>
      <c r="AB18" s="51">
        <f t="shared" si="12"/>
        <v>27595</v>
      </c>
      <c r="AD18" s="63"/>
    </row>
    <row r="19" spans="2:30" ht="15" thickBot="1">
      <c r="B19" s="21"/>
      <c r="C19" s="115">
        <v>44896</v>
      </c>
      <c r="D19" s="44">
        <f t="shared" si="13"/>
        <v>8</v>
      </c>
      <c r="E19" s="58"/>
      <c r="G19" s="61">
        <v>7160</v>
      </c>
      <c r="H19" s="52">
        <f t="shared" ref="H19:H69" si="14">G19+H18</f>
        <v>34755</v>
      </c>
      <c r="J19" s="336">
        <v>0</v>
      </c>
      <c r="K19" s="14">
        <f t="shared" si="0"/>
        <v>0</v>
      </c>
      <c r="L19" s="14">
        <f t="shared" si="1"/>
        <v>0</v>
      </c>
      <c r="M19" s="52">
        <f t="shared" si="10"/>
        <v>0</v>
      </c>
      <c r="O19" s="61">
        <v>0</v>
      </c>
      <c r="P19" s="14">
        <v>0</v>
      </c>
      <c r="Q19" s="14">
        <f t="shared" si="2"/>
        <v>0</v>
      </c>
      <c r="R19" s="52">
        <f t="shared" si="11"/>
        <v>0</v>
      </c>
      <c r="T19" s="61">
        <v>0</v>
      </c>
      <c r="U19" s="14">
        <f t="shared" si="3"/>
        <v>0</v>
      </c>
      <c r="V19" s="112">
        <f t="shared" si="4"/>
        <v>0</v>
      </c>
      <c r="X19" s="64">
        <f t="shared" si="5"/>
        <v>0</v>
      </c>
      <c r="Z19" s="61">
        <f t="shared" si="6"/>
        <v>0</v>
      </c>
      <c r="AA19" s="14">
        <f t="shared" si="7"/>
        <v>7160</v>
      </c>
      <c r="AB19" s="52">
        <f t="shared" si="12"/>
        <v>34755</v>
      </c>
      <c r="AD19" s="64">
        <f>AB19</f>
        <v>34755</v>
      </c>
    </row>
    <row r="20" spans="2:30">
      <c r="B20" s="18" t="s">
        <v>1</v>
      </c>
      <c r="C20" s="116">
        <v>44927</v>
      </c>
      <c r="D20" s="45">
        <f t="shared" si="13"/>
        <v>9</v>
      </c>
      <c r="E20" s="59"/>
      <c r="G20" s="48">
        <v>4702</v>
      </c>
      <c r="H20" s="49">
        <f t="shared" si="14"/>
        <v>39457</v>
      </c>
      <c r="J20" s="313">
        <v>0</v>
      </c>
      <c r="K20" s="314">
        <f t="shared" si="0"/>
        <v>0</v>
      </c>
      <c r="L20" s="15">
        <f t="shared" si="1"/>
        <v>0</v>
      </c>
      <c r="M20" s="49">
        <f t="shared" si="10"/>
        <v>0</v>
      </c>
      <c r="O20" s="48">
        <v>0</v>
      </c>
      <c r="P20" s="15">
        <v>0</v>
      </c>
      <c r="Q20" s="15">
        <f t="shared" si="2"/>
        <v>0</v>
      </c>
      <c r="R20" s="49">
        <f t="shared" si="11"/>
        <v>0</v>
      </c>
      <c r="T20" s="48">
        <v>0</v>
      </c>
      <c r="U20" s="15">
        <f t="shared" si="3"/>
        <v>0</v>
      </c>
      <c r="V20" s="110">
        <f t="shared" si="4"/>
        <v>0</v>
      </c>
      <c r="X20" s="320">
        <f t="shared" si="5"/>
        <v>0</v>
      </c>
      <c r="Z20" s="48">
        <f t="shared" si="6"/>
        <v>0</v>
      </c>
      <c r="AA20" s="15">
        <f t="shared" si="7"/>
        <v>4702</v>
      </c>
      <c r="AB20" s="49">
        <f t="shared" si="12"/>
        <v>39457</v>
      </c>
      <c r="AD20" s="63"/>
    </row>
    <row r="21" spans="2:30">
      <c r="B21" s="19" t="s">
        <v>6</v>
      </c>
      <c r="C21" s="114">
        <v>44958</v>
      </c>
      <c r="D21" s="9">
        <f t="shared" si="13"/>
        <v>10</v>
      </c>
      <c r="E21" s="57"/>
      <c r="G21" s="50">
        <f t="shared" ref="G21:G69" si="15">F21*20</f>
        <v>0</v>
      </c>
      <c r="H21" s="51">
        <f t="shared" si="14"/>
        <v>39457</v>
      </c>
      <c r="J21" s="309">
        <v>13</v>
      </c>
      <c r="K21" s="310">
        <f t="shared" si="0"/>
        <v>195</v>
      </c>
      <c r="L21" s="13">
        <f t="shared" si="1"/>
        <v>3900</v>
      </c>
      <c r="M21" s="51">
        <f t="shared" si="10"/>
        <v>3900</v>
      </c>
      <c r="O21" s="50">
        <v>0</v>
      </c>
      <c r="P21" s="13">
        <v>0</v>
      </c>
      <c r="Q21" s="13">
        <f t="shared" si="2"/>
        <v>0</v>
      </c>
      <c r="R21" s="51">
        <f t="shared" si="11"/>
        <v>0</v>
      </c>
      <c r="T21" s="50">
        <v>0</v>
      </c>
      <c r="U21" s="13">
        <f t="shared" si="3"/>
        <v>0</v>
      </c>
      <c r="V21" s="111">
        <f t="shared" si="4"/>
        <v>0</v>
      </c>
      <c r="X21" s="319">
        <f t="shared" si="5"/>
        <v>0</v>
      </c>
      <c r="Z21" s="50">
        <f t="shared" si="6"/>
        <v>195</v>
      </c>
      <c r="AA21" s="13">
        <f t="shared" si="7"/>
        <v>3900</v>
      </c>
      <c r="AB21" s="51">
        <f t="shared" si="12"/>
        <v>43357</v>
      </c>
      <c r="AD21" s="63"/>
    </row>
    <row r="22" spans="2:30">
      <c r="B22" s="19" t="s">
        <v>16</v>
      </c>
      <c r="C22" s="114">
        <v>44986</v>
      </c>
      <c r="D22" s="9">
        <f t="shared" si="13"/>
        <v>11</v>
      </c>
      <c r="E22" s="57"/>
      <c r="G22" s="50">
        <f t="shared" si="15"/>
        <v>0</v>
      </c>
      <c r="H22" s="51">
        <f t="shared" si="14"/>
        <v>39457</v>
      </c>
      <c r="J22" s="309">
        <v>13</v>
      </c>
      <c r="K22" s="310">
        <f t="shared" si="0"/>
        <v>195</v>
      </c>
      <c r="L22" s="13">
        <f t="shared" si="1"/>
        <v>3900</v>
      </c>
      <c r="M22" s="51">
        <f t="shared" si="10"/>
        <v>7800</v>
      </c>
      <c r="O22" s="50">
        <v>0</v>
      </c>
      <c r="P22" s="13">
        <v>0</v>
      </c>
      <c r="Q22" s="13">
        <f t="shared" si="2"/>
        <v>0</v>
      </c>
      <c r="R22" s="51">
        <f t="shared" si="11"/>
        <v>0</v>
      </c>
      <c r="T22" s="50">
        <v>0</v>
      </c>
      <c r="U22" s="13">
        <f t="shared" si="3"/>
        <v>0</v>
      </c>
      <c r="V22" s="111">
        <f t="shared" si="4"/>
        <v>0</v>
      </c>
      <c r="X22" s="319">
        <f t="shared" si="5"/>
        <v>0</v>
      </c>
      <c r="Z22" s="50">
        <f t="shared" si="6"/>
        <v>195</v>
      </c>
      <c r="AA22" s="13">
        <f t="shared" si="7"/>
        <v>3900</v>
      </c>
      <c r="AB22" s="51">
        <f t="shared" si="12"/>
        <v>47257</v>
      </c>
      <c r="AD22" s="63"/>
    </row>
    <row r="23" spans="2:30">
      <c r="B23" s="20"/>
      <c r="C23" s="114">
        <v>45017</v>
      </c>
      <c r="D23" s="9">
        <f t="shared" si="13"/>
        <v>12</v>
      </c>
      <c r="E23" s="57"/>
      <c r="G23" s="50">
        <f t="shared" si="15"/>
        <v>0</v>
      </c>
      <c r="H23" s="51">
        <f t="shared" si="14"/>
        <v>39457</v>
      </c>
      <c r="J23" s="309">
        <v>13</v>
      </c>
      <c r="K23" s="310">
        <f t="shared" si="0"/>
        <v>195</v>
      </c>
      <c r="L23" s="13">
        <f t="shared" si="1"/>
        <v>3900</v>
      </c>
      <c r="M23" s="51">
        <f t="shared" si="10"/>
        <v>11700</v>
      </c>
      <c r="O23" s="50">
        <v>0</v>
      </c>
      <c r="P23" s="13">
        <v>0</v>
      </c>
      <c r="Q23" s="13">
        <f t="shared" si="2"/>
        <v>0</v>
      </c>
      <c r="R23" s="51">
        <f t="shared" si="11"/>
        <v>0</v>
      </c>
      <c r="T23" s="50">
        <v>0</v>
      </c>
      <c r="U23" s="13">
        <f t="shared" si="3"/>
        <v>0</v>
      </c>
      <c r="V23" s="111">
        <f t="shared" si="4"/>
        <v>0</v>
      </c>
      <c r="X23" s="319">
        <f t="shared" si="5"/>
        <v>0</v>
      </c>
      <c r="Z23" s="50">
        <f t="shared" si="6"/>
        <v>195</v>
      </c>
      <c r="AA23" s="13">
        <f t="shared" si="7"/>
        <v>3900</v>
      </c>
      <c r="AB23" s="51">
        <f t="shared" si="12"/>
        <v>51157</v>
      </c>
      <c r="AD23" s="63"/>
    </row>
    <row r="24" spans="2:30">
      <c r="B24" s="20"/>
      <c r="C24" s="114">
        <v>45047</v>
      </c>
      <c r="D24" s="9">
        <f t="shared" si="13"/>
        <v>13</v>
      </c>
      <c r="E24" s="57"/>
      <c r="G24" s="50">
        <f t="shared" si="15"/>
        <v>0</v>
      </c>
      <c r="H24" s="51">
        <f t="shared" si="14"/>
        <v>39457</v>
      </c>
      <c r="J24" s="309">
        <v>13</v>
      </c>
      <c r="K24" s="310">
        <f t="shared" si="0"/>
        <v>195</v>
      </c>
      <c r="L24" s="13">
        <f t="shared" si="1"/>
        <v>3900</v>
      </c>
      <c r="M24" s="51">
        <f t="shared" si="10"/>
        <v>15600</v>
      </c>
      <c r="O24" s="50">
        <v>0</v>
      </c>
      <c r="P24" s="13">
        <v>0</v>
      </c>
      <c r="Q24" s="13">
        <f t="shared" si="2"/>
        <v>0</v>
      </c>
      <c r="R24" s="51">
        <f t="shared" si="11"/>
        <v>0</v>
      </c>
      <c r="T24" s="50">
        <v>0</v>
      </c>
      <c r="U24" s="13">
        <f t="shared" si="3"/>
        <v>0</v>
      </c>
      <c r="V24" s="111">
        <f t="shared" si="4"/>
        <v>0</v>
      </c>
      <c r="X24" s="319">
        <f t="shared" si="5"/>
        <v>0</v>
      </c>
      <c r="Z24" s="50">
        <f t="shared" si="6"/>
        <v>195</v>
      </c>
      <c r="AA24" s="13">
        <f t="shared" si="7"/>
        <v>3900</v>
      </c>
      <c r="AB24" s="51">
        <f t="shared" si="12"/>
        <v>55057</v>
      </c>
      <c r="AD24" s="63"/>
    </row>
    <row r="25" spans="2:30">
      <c r="B25" s="19"/>
      <c r="C25" s="114">
        <v>45078</v>
      </c>
      <c r="D25" s="9">
        <f t="shared" si="13"/>
        <v>14</v>
      </c>
      <c r="E25" s="57"/>
      <c r="G25" s="50">
        <f t="shared" si="15"/>
        <v>0</v>
      </c>
      <c r="H25" s="51">
        <f t="shared" si="14"/>
        <v>39457</v>
      </c>
      <c r="J25" s="309">
        <v>13</v>
      </c>
      <c r="K25" s="310">
        <f t="shared" si="0"/>
        <v>195</v>
      </c>
      <c r="L25" s="13">
        <f t="shared" si="1"/>
        <v>3900</v>
      </c>
      <c r="M25" s="51">
        <f t="shared" si="10"/>
        <v>19500</v>
      </c>
      <c r="O25" s="50">
        <v>0</v>
      </c>
      <c r="P25" s="13">
        <v>0</v>
      </c>
      <c r="Q25" s="13">
        <f t="shared" si="2"/>
        <v>0</v>
      </c>
      <c r="R25" s="51">
        <f t="shared" si="11"/>
        <v>0</v>
      </c>
      <c r="T25" s="50">
        <v>0</v>
      </c>
      <c r="U25" s="13">
        <f t="shared" si="3"/>
        <v>0</v>
      </c>
      <c r="V25" s="111">
        <f t="shared" si="4"/>
        <v>0</v>
      </c>
      <c r="X25" s="319">
        <f t="shared" si="5"/>
        <v>0</v>
      </c>
      <c r="Z25" s="50">
        <f t="shared" si="6"/>
        <v>195</v>
      </c>
      <c r="AA25" s="13">
        <f t="shared" si="7"/>
        <v>3900</v>
      </c>
      <c r="AB25" s="51">
        <f t="shared" si="12"/>
        <v>58957</v>
      </c>
      <c r="AD25" s="63"/>
    </row>
    <row r="26" spans="2:30">
      <c r="B26" s="19"/>
      <c r="C26" s="114">
        <v>45108</v>
      </c>
      <c r="D26" s="9">
        <f t="shared" si="13"/>
        <v>15</v>
      </c>
      <c r="E26" s="57"/>
      <c r="G26" s="50">
        <f t="shared" si="15"/>
        <v>0</v>
      </c>
      <c r="H26" s="51">
        <f t="shared" si="14"/>
        <v>39457</v>
      </c>
      <c r="J26" s="309">
        <v>13</v>
      </c>
      <c r="K26" s="310">
        <f t="shared" si="0"/>
        <v>195</v>
      </c>
      <c r="L26" s="13">
        <f t="shared" si="1"/>
        <v>3900</v>
      </c>
      <c r="M26" s="51">
        <f t="shared" si="10"/>
        <v>23400</v>
      </c>
      <c r="O26" s="50">
        <v>0</v>
      </c>
      <c r="P26" s="13">
        <v>0</v>
      </c>
      <c r="Q26" s="13">
        <f t="shared" si="2"/>
        <v>0</v>
      </c>
      <c r="R26" s="51">
        <f t="shared" si="11"/>
        <v>0</v>
      </c>
      <c r="T26" s="50">
        <v>0</v>
      </c>
      <c r="U26" s="13">
        <f t="shared" si="3"/>
        <v>0</v>
      </c>
      <c r="V26" s="111">
        <f t="shared" si="4"/>
        <v>0</v>
      </c>
      <c r="X26" s="319">
        <f t="shared" si="5"/>
        <v>0</v>
      </c>
      <c r="Z26" s="50">
        <f t="shared" si="6"/>
        <v>195</v>
      </c>
      <c r="AA26" s="13">
        <f t="shared" si="7"/>
        <v>3900</v>
      </c>
      <c r="AB26" s="51">
        <f t="shared" si="12"/>
        <v>62857</v>
      </c>
      <c r="AD26" s="63"/>
    </row>
    <row r="27" spans="2:30">
      <c r="B27" s="19"/>
      <c r="C27" s="114">
        <v>45139</v>
      </c>
      <c r="D27" s="9">
        <f t="shared" si="13"/>
        <v>16</v>
      </c>
      <c r="E27" s="57"/>
      <c r="G27" s="50">
        <f t="shared" si="15"/>
        <v>0</v>
      </c>
      <c r="H27" s="51">
        <f t="shared" si="14"/>
        <v>39457</v>
      </c>
      <c r="J27" s="309">
        <v>13</v>
      </c>
      <c r="K27" s="310">
        <f t="shared" si="0"/>
        <v>195</v>
      </c>
      <c r="L27" s="13">
        <f t="shared" si="1"/>
        <v>3900</v>
      </c>
      <c r="M27" s="51">
        <f t="shared" si="10"/>
        <v>27300</v>
      </c>
      <c r="O27" s="50">
        <v>0</v>
      </c>
      <c r="P27" s="13">
        <v>0</v>
      </c>
      <c r="Q27" s="13">
        <f t="shared" si="2"/>
        <v>0</v>
      </c>
      <c r="R27" s="51">
        <f t="shared" si="11"/>
        <v>0</v>
      </c>
      <c r="T27" s="50">
        <v>0</v>
      </c>
      <c r="U27" s="13">
        <f t="shared" si="3"/>
        <v>0</v>
      </c>
      <c r="V27" s="111">
        <f t="shared" si="4"/>
        <v>0</v>
      </c>
      <c r="X27" s="319">
        <f t="shared" si="5"/>
        <v>0</v>
      </c>
      <c r="Z27" s="50">
        <f t="shared" si="6"/>
        <v>195</v>
      </c>
      <c r="AA27" s="13">
        <f t="shared" si="7"/>
        <v>3900</v>
      </c>
      <c r="AB27" s="51">
        <f t="shared" si="12"/>
        <v>66757</v>
      </c>
      <c r="AD27" s="63"/>
    </row>
    <row r="28" spans="2:30">
      <c r="B28" s="20"/>
      <c r="C28" s="114">
        <v>45170</v>
      </c>
      <c r="D28" s="9">
        <f t="shared" si="13"/>
        <v>17</v>
      </c>
      <c r="E28" s="57"/>
      <c r="G28" s="50">
        <f t="shared" si="15"/>
        <v>0</v>
      </c>
      <c r="H28" s="51">
        <f t="shared" si="14"/>
        <v>39457</v>
      </c>
      <c r="J28" s="309">
        <v>13</v>
      </c>
      <c r="K28" s="310">
        <f t="shared" si="0"/>
        <v>195</v>
      </c>
      <c r="L28" s="13">
        <f t="shared" si="1"/>
        <v>3900</v>
      </c>
      <c r="M28" s="51">
        <f t="shared" si="10"/>
        <v>31200</v>
      </c>
      <c r="O28" s="50">
        <v>0</v>
      </c>
      <c r="P28" s="13">
        <v>0</v>
      </c>
      <c r="Q28" s="13">
        <f t="shared" si="2"/>
        <v>0</v>
      </c>
      <c r="R28" s="51">
        <f t="shared" si="11"/>
        <v>0</v>
      </c>
      <c r="T28" s="50">
        <v>0</v>
      </c>
      <c r="U28" s="13">
        <f t="shared" si="3"/>
        <v>0</v>
      </c>
      <c r="V28" s="111">
        <f t="shared" si="4"/>
        <v>0</v>
      </c>
      <c r="X28" s="319">
        <f t="shared" si="5"/>
        <v>0</v>
      </c>
      <c r="Z28" s="50">
        <f t="shared" si="6"/>
        <v>195</v>
      </c>
      <c r="AA28" s="13">
        <f t="shared" si="7"/>
        <v>3900</v>
      </c>
      <c r="AB28" s="51">
        <f t="shared" si="12"/>
        <v>70657</v>
      </c>
      <c r="AD28" s="63"/>
    </row>
    <row r="29" spans="2:30">
      <c r="B29" s="20"/>
      <c r="C29" s="114">
        <v>45200</v>
      </c>
      <c r="D29" s="9">
        <f t="shared" si="13"/>
        <v>18</v>
      </c>
      <c r="E29" s="57"/>
      <c r="G29" s="50">
        <f t="shared" si="15"/>
        <v>0</v>
      </c>
      <c r="H29" s="51">
        <f t="shared" si="14"/>
        <v>39457</v>
      </c>
      <c r="J29" s="309">
        <v>13</v>
      </c>
      <c r="K29" s="310">
        <f t="shared" si="0"/>
        <v>195</v>
      </c>
      <c r="L29" s="13">
        <f t="shared" si="1"/>
        <v>3900</v>
      </c>
      <c r="M29" s="51">
        <f t="shared" si="10"/>
        <v>35100</v>
      </c>
      <c r="O29" s="50">
        <v>0</v>
      </c>
      <c r="P29" s="13">
        <v>0</v>
      </c>
      <c r="Q29" s="13">
        <f t="shared" si="2"/>
        <v>0</v>
      </c>
      <c r="R29" s="51">
        <f t="shared" si="11"/>
        <v>0</v>
      </c>
      <c r="T29" s="50">
        <v>0</v>
      </c>
      <c r="U29" s="13">
        <f t="shared" si="3"/>
        <v>0</v>
      </c>
      <c r="V29" s="111">
        <f t="shared" si="4"/>
        <v>0</v>
      </c>
      <c r="X29" s="319">
        <f t="shared" si="5"/>
        <v>0</v>
      </c>
      <c r="Z29" s="50">
        <f t="shared" si="6"/>
        <v>195</v>
      </c>
      <c r="AA29" s="13">
        <f t="shared" si="7"/>
        <v>3900</v>
      </c>
      <c r="AB29" s="51">
        <f t="shared" si="12"/>
        <v>74557</v>
      </c>
      <c r="AD29" s="63"/>
    </row>
    <row r="30" spans="2:30">
      <c r="B30" s="19"/>
      <c r="C30" s="114">
        <v>45231</v>
      </c>
      <c r="D30" s="9">
        <f t="shared" si="13"/>
        <v>19</v>
      </c>
      <c r="E30" s="57">
        <f t="shared" si="13"/>
        <v>1</v>
      </c>
      <c r="G30" s="50">
        <f t="shared" si="15"/>
        <v>0</v>
      </c>
      <c r="H30" s="51">
        <f t="shared" si="14"/>
        <v>39457</v>
      </c>
      <c r="J30" s="309">
        <v>13</v>
      </c>
      <c r="K30" s="310">
        <f t="shared" si="0"/>
        <v>195</v>
      </c>
      <c r="L30" s="13">
        <f t="shared" si="1"/>
        <v>3900</v>
      </c>
      <c r="M30" s="51">
        <f t="shared" si="10"/>
        <v>39000</v>
      </c>
      <c r="O30" s="128"/>
      <c r="P30" s="134"/>
      <c r="Q30" s="13">
        <f t="shared" si="2"/>
        <v>0</v>
      </c>
      <c r="R30" s="51">
        <f t="shared" si="11"/>
        <v>0</v>
      </c>
      <c r="T30" s="50">
        <v>0</v>
      </c>
      <c r="U30" s="13">
        <f t="shared" si="3"/>
        <v>0</v>
      </c>
      <c r="V30" s="111">
        <f t="shared" si="4"/>
        <v>0</v>
      </c>
      <c r="X30" s="319">
        <f t="shared" si="5"/>
        <v>0</v>
      </c>
      <c r="Z30" s="50">
        <f t="shared" si="6"/>
        <v>195</v>
      </c>
      <c r="AA30" s="13">
        <f t="shared" si="7"/>
        <v>3900</v>
      </c>
      <c r="AB30" s="51">
        <f t="shared" si="12"/>
        <v>78457</v>
      </c>
      <c r="AD30" s="63"/>
    </row>
    <row r="31" spans="2:30" ht="15" thickBot="1">
      <c r="B31" s="21"/>
      <c r="C31" s="115">
        <v>45261</v>
      </c>
      <c r="D31" s="44">
        <f t="shared" ref="D31:E46" si="16">1+D30</f>
        <v>20</v>
      </c>
      <c r="E31" s="58">
        <f t="shared" si="16"/>
        <v>2</v>
      </c>
      <c r="G31" s="61">
        <f t="shared" si="15"/>
        <v>0</v>
      </c>
      <c r="H31" s="52">
        <f t="shared" si="14"/>
        <v>39457</v>
      </c>
      <c r="J31" s="311">
        <v>13</v>
      </c>
      <c r="K31" s="312">
        <f t="shared" si="0"/>
        <v>195</v>
      </c>
      <c r="L31" s="14">
        <f t="shared" si="1"/>
        <v>3900</v>
      </c>
      <c r="M31" s="52">
        <f t="shared" si="10"/>
        <v>42900</v>
      </c>
      <c r="O31" s="129"/>
      <c r="P31" s="135"/>
      <c r="Q31" s="14">
        <f t="shared" si="2"/>
        <v>0</v>
      </c>
      <c r="R31" s="52">
        <f t="shared" si="11"/>
        <v>0</v>
      </c>
      <c r="T31" s="61">
        <v>0</v>
      </c>
      <c r="U31" s="14">
        <f t="shared" si="3"/>
        <v>0</v>
      </c>
      <c r="V31" s="112">
        <f t="shared" si="4"/>
        <v>0</v>
      </c>
      <c r="X31" s="64">
        <f t="shared" si="5"/>
        <v>0</v>
      </c>
      <c r="Z31" s="61">
        <f t="shared" si="6"/>
        <v>195</v>
      </c>
      <c r="AA31" s="14">
        <f t="shared" si="7"/>
        <v>3900</v>
      </c>
      <c r="AB31" s="52">
        <f t="shared" si="12"/>
        <v>82357</v>
      </c>
      <c r="AD31" s="64">
        <f>AB31-AB19</f>
        <v>47602</v>
      </c>
    </row>
    <row r="32" spans="2:30">
      <c r="B32" s="18" t="s">
        <v>1</v>
      </c>
      <c r="C32" s="116">
        <v>45292</v>
      </c>
      <c r="D32" s="45">
        <f t="shared" si="16"/>
        <v>21</v>
      </c>
      <c r="E32" s="59">
        <f t="shared" si="16"/>
        <v>3</v>
      </c>
      <c r="G32" s="48">
        <f t="shared" si="15"/>
        <v>0</v>
      </c>
      <c r="H32" s="49">
        <f t="shared" si="14"/>
        <v>39457</v>
      </c>
      <c r="J32" s="313">
        <v>7</v>
      </c>
      <c r="K32" s="314">
        <f t="shared" si="0"/>
        <v>105</v>
      </c>
      <c r="L32" s="15">
        <f t="shared" si="1"/>
        <v>2100</v>
      </c>
      <c r="M32" s="49">
        <f t="shared" si="10"/>
        <v>45000</v>
      </c>
      <c r="O32" s="130"/>
      <c r="P32" s="136"/>
      <c r="Q32" s="15">
        <f t="shared" si="2"/>
        <v>0</v>
      </c>
      <c r="R32" s="49">
        <f t="shared" si="11"/>
        <v>0</v>
      </c>
      <c r="T32" s="48">
        <v>0</v>
      </c>
      <c r="U32" s="15">
        <f t="shared" si="3"/>
        <v>0</v>
      </c>
      <c r="V32" s="110">
        <f t="shared" si="4"/>
        <v>0</v>
      </c>
      <c r="X32" s="320">
        <f t="shared" si="5"/>
        <v>0</v>
      </c>
      <c r="Z32" s="48">
        <f t="shared" si="6"/>
        <v>105</v>
      </c>
      <c r="AA32" s="15">
        <f t="shared" si="7"/>
        <v>2100</v>
      </c>
      <c r="AB32" s="49">
        <f t="shared" si="12"/>
        <v>84457</v>
      </c>
      <c r="AD32" s="63"/>
    </row>
    <row r="33" spans="2:30">
      <c r="B33" s="19" t="s">
        <v>6</v>
      </c>
      <c r="C33" s="114">
        <v>45323</v>
      </c>
      <c r="D33" s="9">
        <f t="shared" si="16"/>
        <v>22</v>
      </c>
      <c r="E33" s="57">
        <f t="shared" si="16"/>
        <v>4</v>
      </c>
      <c r="G33" s="50">
        <f t="shared" si="15"/>
        <v>0</v>
      </c>
      <c r="H33" s="51">
        <f t="shared" si="14"/>
        <v>39457</v>
      </c>
      <c r="J33" s="309">
        <v>7</v>
      </c>
      <c r="K33" s="310">
        <f t="shared" si="0"/>
        <v>105</v>
      </c>
      <c r="L33" s="13">
        <f t="shared" si="1"/>
        <v>2100</v>
      </c>
      <c r="M33" s="51">
        <f t="shared" si="10"/>
        <v>47100</v>
      </c>
      <c r="O33" s="128"/>
      <c r="P33" s="134"/>
      <c r="Q33" s="13">
        <f t="shared" si="2"/>
        <v>0</v>
      </c>
      <c r="R33" s="51">
        <f t="shared" si="11"/>
        <v>0</v>
      </c>
      <c r="T33" s="50">
        <v>0</v>
      </c>
      <c r="U33" s="13">
        <f t="shared" si="3"/>
        <v>0</v>
      </c>
      <c r="V33" s="111">
        <f t="shared" si="4"/>
        <v>0</v>
      </c>
      <c r="X33" s="319">
        <f t="shared" si="5"/>
        <v>0</v>
      </c>
      <c r="Z33" s="50">
        <f t="shared" si="6"/>
        <v>105</v>
      </c>
      <c r="AA33" s="13">
        <f t="shared" si="7"/>
        <v>2100</v>
      </c>
      <c r="AB33" s="51">
        <f t="shared" si="12"/>
        <v>86557</v>
      </c>
      <c r="AD33" s="63"/>
    </row>
    <row r="34" spans="2:30">
      <c r="B34" s="19" t="s">
        <v>16</v>
      </c>
      <c r="C34" s="114">
        <v>45352</v>
      </c>
      <c r="D34" s="9">
        <f t="shared" si="16"/>
        <v>23</v>
      </c>
      <c r="E34" s="57">
        <f t="shared" si="16"/>
        <v>5</v>
      </c>
      <c r="G34" s="50">
        <f t="shared" si="15"/>
        <v>0</v>
      </c>
      <c r="H34" s="51">
        <f t="shared" si="14"/>
        <v>39457</v>
      </c>
      <c r="J34" s="309">
        <v>3</v>
      </c>
      <c r="K34" s="310">
        <f t="shared" si="0"/>
        <v>45</v>
      </c>
      <c r="L34" s="13">
        <f t="shared" si="1"/>
        <v>900</v>
      </c>
      <c r="M34" s="51">
        <f t="shared" si="10"/>
        <v>48000</v>
      </c>
      <c r="O34" s="128"/>
      <c r="P34" s="134"/>
      <c r="Q34" s="13">
        <f t="shared" si="2"/>
        <v>0</v>
      </c>
      <c r="R34" s="51">
        <f t="shared" si="11"/>
        <v>0</v>
      </c>
      <c r="T34" s="50">
        <v>0</v>
      </c>
      <c r="U34" s="13">
        <f t="shared" si="3"/>
        <v>0</v>
      </c>
      <c r="V34" s="111">
        <f t="shared" si="4"/>
        <v>0</v>
      </c>
      <c r="X34" s="319">
        <f t="shared" si="5"/>
        <v>0</v>
      </c>
      <c r="Z34" s="50">
        <f t="shared" si="6"/>
        <v>45</v>
      </c>
      <c r="AA34" s="13">
        <f t="shared" si="7"/>
        <v>900</v>
      </c>
      <c r="AB34" s="51">
        <f t="shared" si="12"/>
        <v>87457</v>
      </c>
      <c r="AD34" s="63"/>
    </row>
    <row r="35" spans="2:30">
      <c r="B35" s="20"/>
      <c r="C35" s="114">
        <v>45383</v>
      </c>
      <c r="D35" s="9">
        <f t="shared" si="16"/>
        <v>24</v>
      </c>
      <c r="E35" s="57">
        <f t="shared" si="16"/>
        <v>6</v>
      </c>
      <c r="G35" s="50">
        <f t="shared" si="15"/>
        <v>0</v>
      </c>
      <c r="H35" s="51">
        <f t="shared" si="14"/>
        <v>39457</v>
      </c>
      <c r="J35" s="309">
        <v>0</v>
      </c>
      <c r="K35" s="310">
        <f t="shared" si="0"/>
        <v>0</v>
      </c>
      <c r="L35" s="13">
        <f t="shared" si="1"/>
        <v>0</v>
      </c>
      <c r="M35" s="51">
        <f t="shared" si="10"/>
        <v>48000</v>
      </c>
      <c r="O35" s="128"/>
      <c r="P35" s="134"/>
      <c r="Q35" s="13">
        <f t="shared" si="2"/>
        <v>0</v>
      </c>
      <c r="R35" s="51">
        <f t="shared" si="11"/>
        <v>0</v>
      </c>
      <c r="T35" s="50">
        <v>0</v>
      </c>
      <c r="U35" s="13">
        <f t="shared" si="3"/>
        <v>0</v>
      </c>
      <c r="V35" s="111">
        <f t="shared" si="4"/>
        <v>0</v>
      </c>
      <c r="X35" s="319">
        <f t="shared" si="5"/>
        <v>0</v>
      </c>
      <c r="Z35" s="50">
        <f t="shared" si="6"/>
        <v>0</v>
      </c>
      <c r="AA35" s="13">
        <f t="shared" si="7"/>
        <v>0</v>
      </c>
      <c r="AB35" s="51">
        <f t="shared" si="12"/>
        <v>87457</v>
      </c>
      <c r="AD35" s="63"/>
    </row>
    <row r="36" spans="2:30">
      <c r="B36" s="20"/>
      <c r="C36" s="114">
        <v>45413</v>
      </c>
      <c r="D36" s="9">
        <f t="shared" si="16"/>
        <v>25</v>
      </c>
      <c r="E36" s="57">
        <f t="shared" si="16"/>
        <v>7</v>
      </c>
      <c r="G36" s="50">
        <f t="shared" si="15"/>
        <v>0</v>
      </c>
      <c r="H36" s="51">
        <f t="shared" si="14"/>
        <v>39457</v>
      </c>
      <c r="J36" s="309">
        <v>0</v>
      </c>
      <c r="K36" s="310">
        <f t="shared" si="0"/>
        <v>0</v>
      </c>
      <c r="L36" s="13">
        <f t="shared" si="1"/>
        <v>0</v>
      </c>
      <c r="M36" s="51">
        <f t="shared" si="10"/>
        <v>48000</v>
      </c>
      <c r="O36" s="128"/>
      <c r="P36" s="134"/>
      <c r="Q36" s="13">
        <f t="shared" si="2"/>
        <v>0</v>
      </c>
      <c r="R36" s="51">
        <f t="shared" si="11"/>
        <v>0</v>
      </c>
      <c r="T36" s="50">
        <v>0</v>
      </c>
      <c r="U36" s="13">
        <f t="shared" si="3"/>
        <v>0</v>
      </c>
      <c r="V36" s="111">
        <f t="shared" si="4"/>
        <v>0</v>
      </c>
      <c r="X36" s="319">
        <f t="shared" si="5"/>
        <v>0</v>
      </c>
      <c r="Z36" s="50">
        <f t="shared" si="6"/>
        <v>0</v>
      </c>
      <c r="AA36" s="13">
        <f t="shared" si="7"/>
        <v>0</v>
      </c>
      <c r="AB36" s="51">
        <f t="shared" si="12"/>
        <v>87457</v>
      </c>
      <c r="AD36" s="63"/>
    </row>
    <row r="37" spans="2:30">
      <c r="B37" s="19"/>
      <c r="C37" s="114">
        <v>45444</v>
      </c>
      <c r="D37" s="9">
        <f t="shared" si="16"/>
        <v>26</v>
      </c>
      <c r="E37" s="57">
        <f t="shared" si="16"/>
        <v>8</v>
      </c>
      <c r="G37" s="50">
        <f t="shared" si="15"/>
        <v>0</v>
      </c>
      <c r="H37" s="51">
        <f t="shared" si="14"/>
        <v>39457</v>
      </c>
      <c r="J37" s="309">
        <v>0</v>
      </c>
      <c r="K37" s="310">
        <f t="shared" si="0"/>
        <v>0</v>
      </c>
      <c r="L37" s="13">
        <f t="shared" si="1"/>
        <v>0</v>
      </c>
      <c r="M37" s="51">
        <f t="shared" si="10"/>
        <v>48000</v>
      </c>
      <c r="O37" s="128"/>
      <c r="P37" s="134"/>
      <c r="Q37" s="13">
        <f t="shared" si="2"/>
        <v>0</v>
      </c>
      <c r="R37" s="51">
        <f t="shared" si="11"/>
        <v>0</v>
      </c>
      <c r="T37" s="50">
        <v>0</v>
      </c>
      <c r="U37" s="13">
        <f t="shared" si="3"/>
        <v>0</v>
      </c>
      <c r="V37" s="111">
        <f t="shared" si="4"/>
        <v>0</v>
      </c>
      <c r="X37" s="319">
        <f t="shared" si="5"/>
        <v>0</v>
      </c>
      <c r="Z37" s="50">
        <f t="shared" si="6"/>
        <v>0</v>
      </c>
      <c r="AA37" s="13">
        <f t="shared" si="7"/>
        <v>0</v>
      </c>
      <c r="AB37" s="51">
        <f t="shared" si="12"/>
        <v>87457</v>
      </c>
      <c r="AD37" s="63"/>
    </row>
    <row r="38" spans="2:30">
      <c r="B38" s="19"/>
      <c r="C38" s="114">
        <v>45474</v>
      </c>
      <c r="D38" s="9">
        <f t="shared" si="16"/>
        <v>27</v>
      </c>
      <c r="E38" s="57">
        <f t="shared" si="16"/>
        <v>9</v>
      </c>
      <c r="G38" s="50">
        <f t="shared" si="15"/>
        <v>0</v>
      </c>
      <c r="H38" s="51">
        <f t="shared" si="14"/>
        <v>39457</v>
      </c>
      <c r="J38" s="309">
        <v>0</v>
      </c>
      <c r="K38" s="310">
        <f t="shared" si="0"/>
        <v>0</v>
      </c>
      <c r="L38" s="13">
        <f t="shared" si="1"/>
        <v>0</v>
      </c>
      <c r="M38" s="51">
        <f t="shared" si="10"/>
        <v>48000</v>
      </c>
      <c r="O38" s="128"/>
      <c r="P38" s="134"/>
      <c r="Q38" s="13">
        <f t="shared" si="2"/>
        <v>0</v>
      </c>
      <c r="R38" s="51">
        <f t="shared" si="11"/>
        <v>0</v>
      </c>
      <c r="T38" s="50">
        <v>0</v>
      </c>
      <c r="U38" s="13">
        <f t="shared" si="3"/>
        <v>0</v>
      </c>
      <c r="V38" s="111">
        <f t="shared" si="4"/>
        <v>0</v>
      </c>
      <c r="X38" s="319">
        <f t="shared" si="5"/>
        <v>0</v>
      </c>
      <c r="Z38" s="50">
        <f t="shared" si="6"/>
        <v>0</v>
      </c>
      <c r="AA38" s="13">
        <f t="shared" si="7"/>
        <v>0</v>
      </c>
      <c r="AB38" s="51">
        <f t="shared" si="12"/>
        <v>87457</v>
      </c>
      <c r="AD38" s="63"/>
    </row>
    <row r="39" spans="2:30">
      <c r="B39" s="19"/>
      <c r="C39" s="114">
        <v>45505</v>
      </c>
      <c r="D39" s="9">
        <f t="shared" si="16"/>
        <v>28</v>
      </c>
      <c r="E39" s="57">
        <f t="shared" si="16"/>
        <v>10</v>
      </c>
      <c r="G39" s="50">
        <f t="shared" si="15"/>
        <v>0</v>
      </c>
      <c r="H39" s="51">
        <f t="shared" si="14"/>
        <v>39457</v>
      </c>
      <c r="J39" s="309">
        <v>0</v>
      </c>
      <c r="K39" s="310">
        <f t="shared" si="0"/>
        <v>0</v>
      </c>
      <c r="L39" s="13">
        <f t="shared" si="1"/>
        <v>0</v>
      </c>
      <c r="M39" s="51">
        <f t="shared" si="10"/>
        <v>48000</v>
      </c>
      <c r="O39" s="128"/>
      <c r="P39" s="134"/>
      <c r="Q39" s="13">
        <f t="shared" si="2"/>
        <v>0</v>
      </c>
      <c r="R39" s="51">
        <f t="shared" si="11"/>
        <v>0</v>
      </c>
      <c r="T39" s="50">
        <v>0</v>
      </c>
      <c r="U39" s="13">
        <f t="shared" si="3"/>
        <v>0</v>
      </c>
      <c r="V39" s="111">
        <f t="shared" si="4"/>
        <v>0</v>
      </c>
      <c r="X39" s="319">
        <f t="shared" si="5"/>
        <v>0</v>
      </c>
      <c r="Z39" s="50">
        <f t="shared" si="6"/>
        <v>0</v>
      </c>
      <c r="AA39" s="13">
        <f t="shared" si="7"/>
        <v>0</v>
      </c>
      <c r="AB39" s="51">
        <f t="shared" si="12"/>
        <v>87457</v>
      </c>
      <c r="AD39" s="63"/>
    </row>
    <row r="40" spans="2:30">
      <c r="B40" s="20"/>
      <c r="C40" s="114">
        <v>45536</v>
      </c>
      <c r="D40" s="9">
        <f t="shared" si="16"/>
        <v>29</v>
      </c>
      <c r="E40" s="57">
        <f t="shared" si="16"/>
        <v>11</v>
      </c>
      <c r="G40" s="50">
        <f t="shared" si="15"/>
        <v>0</v>
      </c>
      <c r="H40" s="51">
        <f t="shared" si="14"/>
        <v>39457</v>
      </c>
      <c r="J40" s="309">
        <v>0</v>
      </c>
      <c r="K40" s="310">
        <f t="shared" si="0"/>
        <v>0</v>
      </c>
      <c r="L40" s="13">
        <f t="shared" si="1"/>
        <v>0</v>
      </c>
      <c r="M40" s="51">
        <f t="shared" si="10"/>
        <v>48000</v>
      </c>
      <c r="O40" s="128"/>
      <c r="P40" s="134"/>
      <c r="Q40" s="13">
        <f t="shared" si="2"/>
        <v>0</v>
      </c>
      <c r="R40" s="51">
        <f t="shared" si="11"/>
        <v>0</v>
      </c>
      <c r="T40" s="128"/>
      <c r="U40" s="13">
        <f t="shared" si="3"/>
        <v>0</v>
      </c>
      <c r="V40" s="111">
        <f t="shared" si="4"/>
        <v>0</v>
      </c>
      <c r="X40" s="319">
        <f t="shared" si="5"/>
        <v>0</v>
      </c>
      <c r="Z40" s="50">
        <f t="shared" si="6"/>
        <v>0</v>
      </c>
      <c r="AA40" s="13">
        <f t="shared" si="7"/>
        <v>0</v>
      </c>
      <c r="AB40" s="51">
        <f t="shared" si="12"/>
        <v>87457</v>
      </c>
      <c r="AD40" s="63"/>
    </row>
    <row r="41" spans="2:30">
      <c r="B41" s="20"/>
      <c r="C41" s="114">
        <v>45566</v>
      </c>
      <c r="D41" s="9">
        <f t="shared" si="16"/>
        <v>30</v>
      </c>
      <c r="E41" s="57">
        <f t="shared" si="16"/>
        <v>12</v>
      </c>
      <c r="G41" s="50">
        <f t="shared" si="15"/>
        <v>0</v>
      </c>
      <c r="H41" s="51">
        <f t="shared" si="14"/>
        <v>39457</v>
      </c>
      <c r="J41" s="309">
        <v>0</v>
      </c>
      <c r="K41" s="310">
        <f t="shared" si="0"/>
        <v>0</v>
      </c>
      <c r="L41" s="13">
        <f t="shared" si="1"/>
        <v>0</v>
      </c>
      <c r="M41" s="51">
        <f t="shared" si="10"/>
        <v>48000</v>
      </c>
      <c r="O41" s="128"/>
      <c r="P41" s="134"/>
      <c r="Q41" s="13">
        <f t="shared" si="2"/>
        <v>0</v>
      </c>
      <c r="R41" s="51">
        <f t="shared" si="11"/>
        <v>0</v>
      </c>
      <c r="T41" s="128"/>
      <c r="U41" s="13">
        <f t="shared" si="3"/>
        <v>0</v>
      </c>
      <c r="V41" s="111">
        <f t="shared" si="4"/>
        <v>0</v>
      </c>
      <c r="X41" s="319">
        <f t="shared" si="5"/>
        <v>0</v>
      </c>
      <c r="Z41" s="50">
        <f t="shared" si="6"/>
        <v>0</v>
      </c>
      <c r="AA41" s="13">
        <f t="shared" si="7"/>
        <v>0</v>
      </c>
      <c r="AB41" s="51">
        <f t="shared" si="12"/>
        <v>87457</v>
      </c>
      <c r="AD41" s="63"/>
    </row>
    <row r="42" spans="2:30">
      <c r="B42" s="19"/>
      <c r="C42" s="114">
        <v>45597</v>
      </c>
      <c r="D42" s="9">
        <f t="shared" si="16"/>
        <v>31</v>
      </c>
      <c r="E42" s="57">
        <f t="shared" si="16"/>
        <v>13</v>
      </c>
      <c r="G42" s="50">
        <f t="shared" si="15"/>
        <v>0</v>
      </c>
      <c r="H42" s="51">
        <f t="shared" si="14"/>
        <v>39457</v>
      </c>
      <c r="J42" s="309">
        <v>0</v>
      </c>
      <c r="K42" s="310">
        <f t="shared" si="0"/>
        <v>0</v>
      </c>
      <c r="L42" s="13">
        <f t="shared" si="1"/>
        <v>0</v>
      </c>
      <c r="M42" s="51">
        <f t="shared" si="10"/>
        <v>48000</v>
      </c>
      <c r="O42" s="128"/>
      <c r="P42" s="134"/>
      <c r="Q42" s="13">
        <f t="shared" si="2"/>
        <v>0</v>
      </c>
      <c r="R42" s="51">
        <f t="shared" si="11"/>
        <v>0</v>
      </c>
      <c r="T42" s="128"/>
      <c r="U42" s="13">
        <f t="shared" si="3"/>
        <v>0</v>
      </c>
      <c r="V42" s="111">
        <f t="shared" si="4"/>
        <v>0</v>
      </c>
      <c r="X42" s="319">
        <f t="shared" si="5"/>
        <v>0</v>
      </c>
      <c r="Z42" s="50">
        <f t="shared" si="6"/>
        <v>0</v>
      </c>
      <c r="AA42" s="13">
        <f t="shared" si="7"/>
        <v>0</v>
      </c>
      <c r="AB42" s="51">
        <f t="shared" si="12"/>
        <v>87457</v>
      </c>
      <c r="AD42" s="63"/>
    </row>
    <row r="43" spans="2:30" ht="15" thickBot="1">
      <c r="B43" s="21"/>
      <c r="C43" s="115">
        <v>45627</v>
      </c>
      <c r="D43" s="44">
        <f t="shared" si="16"/>
        <v>32</v>
      </c>
      <c r="E43" s="58">
        <f t="shared" si="16"/>
        <v>14</v>
      </c>
      <c r="G43" s="61">
        <f t="shared" si="15"/>
        <v>0</v>
      </c>
      <c r="H43" s="52">
        <f t="shared" si="14"/>
        <v>39457</v>
      </c>
      <c r="J43" s="311">
        <v>0</v>
      </c>
      <c r="K43" s="312">
        <f t="shared" si="0"/>
        <v>0</v>
      </c>
      <c r="L43" s="14">
        <f t="shared" si="1"/>
        <v>0</v>
      </c>
      <c r="M43" s="52">
        <f t="shared" si="10"/>
        <v>48000</v>
      </c>
      <c r="O43" s="129"/>
      <c r="P43" s="135"/>
      <c r="Q43" s="14">
        <f t="shared" si="2"/>
        <v>0</v>
      </c>
      <c r="R43" s="52">
        <f t="shared" si="11"/>
        <v>0</v>
      </c>
      <c r="T43" s="129"/>
      <c r="U43" s="14">
        <f t="shared" si="3"/>
        <v>0</v>
      </c>
      <c r="V43" s="112">
        <f t="shared" si="4"/>
        <v>0</v>
      </c>
      <c r="X43" s="64">
        <f t="shared" si="5"/>
        <v>0</v>
      </c>
      <c r="Z43" s="61">
        <f t="shared" si="6"/>
        <v>0</v>
      </c>
      <c r="AA43" s="14">
        <f t="shared" si="7"/>
        <v>0</v>
      </c>
      <c r="AB43" s="52">
        <f t="shared" si="12"/>
        <v>87457</v>
      </c>
      <c r="AD43" s="64">
        <f>AB43-AB31</f>
        <v>5100</v>
      </c>
    </row>
    <row r="44" spans="2:30">
      <c r="B44" s="18" t="s">
        <v>1</v>
      </c>
      <c r="C44" s="116">
        <v>45658</v>
      </c>
      <c r="D44" s="45">
        <f t="shared" si="16"/>
        <v>33</v>
      </c>
      <c r="E44" s="59">
        <f t="shared" si="16"/>
        <v>15</v>
      </c>
      <c r="G44" s="48">
        <f t="shared" si="15"/>
        <v>0</v>
      </c>
      <c r="H44" s="49">
        <f t="shared" si="14"/>
        <v>39457</v>
      </c>
      <c r="J44" s="313">
        <v>0</v>
      </c>
      <c r="K44" s="314">
        <f t="shared" ref="K44:K75" si="17">J44*$J$4</f>
        <v>0</v>
      </c>
      <c r="L44" s="15">
        <f t="shared" si="1"/>
        <v>0</v>
      </c>
      <c r="M44" s="49">
        <f t="shared" si="10"/>
        <v>48000</v>
      </c>
      <c r="O44" s="130"/>
      <c r="P44" s="136"/>
      <c r="Q44" s="15">
        <f t="shared" si="2"/>
        <v>0</v>
      </c>
      <c r="R44" s="49">
        <f t="shared" si="11"/>
        <v>0</v>
      </c>
      <c r="T44" s="130"/>
      <c r="U44" s="15">
        <f t="shared" si="3"/>
        <v>0</v>
      </c>
      <c r="V44" s="110">
        <f t="shared" si="4"/>
        <v>0</v>
      </c>
      <c r="X44" s="320">
        <f t="shared" si="5"/>
        <v>0</v>
      </c>
      <c r="Z44" s="48">
        <f t="shared" si="6"/>
        <v>0</v>
      </c>
      <c r="AA44" s="15">
        <f t="shared" si="7"/>
        <v>0</v>
      </c>
      <c r="AB44" s="49">
        <f t="shared" si="12"/>
        <v>87457</v>
      </c>
      <c r="AD44" s="63"/>
    </row>
    <row r="45" spans="2:30">
      <c r="B45" s="19" t="s">
        <v>6</v>
      </c>
      <c r="C45" s="114">
        <v>45689</v>
      </c>
      <c r="D45" s="9">
        <f t="shared" si="16"/>
        <v>34</v>
      </c>
      <c r="E45" s="57">
        <f t="shared" si="16"/>
        <v>16</v>
      </c>
      <c r="G45" s="50">
        <f t="shared" si="15"/>
        <v>0</v>
      </c>
      <c r="H45" s="51">
        <f t="shared" si="14"/>
        <v>39457</v>
      </c>
      <c r="J45" s="309">
        <v>0</v>
      </c>
      <c r="K45" s="310">
        <f t="shared" si="17"/>
        <v>0</v>
      </c>
      <c r="L45" s="13">
        <f t="shared" si="1"/>
        <v>0</v>
      </c>
      <c r="M45" s="51">
        <f t="shared" si="10"/>
        <v>48000</v>
      </c>
      <c r="O45" s="128"/>
      <c r="P45" s="134"/>
      <c r="Q45" s="13">
        <f t="shared" si="2"/>
        <v>0</v>
      </c>
      <c r="R45" s="51">
        <f t="shared" si="11"/>
        <v>0</v>
      </c>
      <c r="T45" s="128"/>
      <c r="U45" s="13">
        <f t="shared" si="3"/>
        <v>0</v>
      </c>
      <c r="V45" s="111">
        <f t="shared" si="4"/>
        <v>0</v>
      </c>
      <c r="X45" s="319">
        <f t="shared" si="5"/>
        <v>0</v>
      </c>
      <c r="Z45" s="50">
        <f t="shared" si="6"/>
        <v>0</v>
      </c>
      <c r="AA45" s="13">
        <f t="shared" si="7"/>
        <v>0</v>
      </c>
      <c r="AB45" s="51">
        <f t="shared" si="12"/>
        <v>87457</v>
      </c>
      <c r="AD45" s="63"/>
    </row>
    <row r="46" spans="2:30">
      <c r="B46" s="19" t="s">
        <v>16</v>
      </c>
      <c r="C46" s="114">
        <v>45717</v>
      </c>
      <c r="D46" s="9">
        <f t="shared" si="16"/>
        <v>35</v>
      </c>
      <c r="E46" s="57">
        <f t="shared" si="16"/>
        <v>17</v>
      </c>
      <c r="G46" s="50">
        <f t="shared" si="15"/>
        <v>0</v>
      </c>
      <c r="H46" s="51">
        <f t="shared" si="14"/>
        <v>39457</v>
      </c>
      <c r="J46" s="309">
        <v>0</v>
      </c>
      <c r="K46" s="310">
        <f t="shared" si="17"/>
        <v>0</v>
      </c>
      <c r="L46" s="13">
        <f t="shared" si="1"/>
        <v>0</v>
      </c>
      <c r="M46" s="51">
        <f t="shared" si="10"/>
        <v>48000</v>
      </c>
      <c r="O46" s="128"/>
      <c r="P46" s="134"/>
      <c r="Q46" s="13">
        <f t="shared" si="2"/>
        <v>0</v>
      </c>
      <c r="R46" s="51">
        <f t="shared" si="11"/>
        <v>0</v>
      </c>
      <c r="T46" s="128"/>
      <c r="U46" s="13">
        <f t="shared" si="3"/>
        <v>0</v>
      </c>
      <c r="V46" s="111">
        <f t="shared" si="4"/>
        <v>0</v>
      </c>
      <c r="X46" s="319">
        <f t="shared" si="5"/>
        <v>0</v>
      </c>
      <c r="Z46" s="50">
        <f t="shared" si="6"/>
        <v>0</v>
      </c>
      <c r="AA46" s="13">
        <f t="shared" si="7"/>
        <v>0</v>
      </c>
      <c r="AB46" s="51">
        <f t="shared" si="12"/>
        <v>87457</v>
      </c>
      <c r="AD46" s="63"/>
    </row>
    <row r="47" spans="2:30">
      <c r="B47" s="20"/>
      <c r="C47" s="114">
        <v>45748</v>
      </c>
      <c r="D47" s="9">
        <f t="shared" ref="D47:E62" si="18">1+D46</f>
        <v>36</v>
      </c>
      <c r="E47" s="57">
        <f t="shared" si="18"/>
        <v>18</v>
      </c>
      <c r="G47" s="50">
        <f t="shared" si="15"/>
        <v>0</v>
      </c>
      <c r="H47" s="51">
        <f t="shared" si="14"/>
        <v>39457</v>
      </c>
      <c r="J47" s="309">
        <v>0</v>
      </c>
      <c r="K47" s="310">
        <f t="shared" si="17"/>
        <v>0</v>
      </c>
      <c r="L47" s="13">
        <f t="shared" si="1"/>
        <v>0</v>
      </c>
      <c r="M47" s="51">
        <f t="shared" si="10"/>
        <v>48000</v>
      </c>
      <c r="O47" s="128"/>
      <c r="P47" s="134"/>
      <c r="Q47" s="13">
        <f t="shared" si="2"/>
        <v>0</v>
      </c>
      <c r="R47" s="51">
        <f t="shared" si="11"/>
        <v>0</v>
      </c>
      <c r="T47" s="128"/>
      <c r="U47" s="13">
        <f t="shared" si="3"/>
        <v>0</v>
      </c>
      <c r="V47" s="111">
        <f t="shared" si="4"/>
        <v>0</v>
      </c>
      <c r="X47" s="319">
        <f t="shared" si="5"/>
        <v>0</v>
      </c>
      <c r="Z47" s="50">
        <f t="shared" si="6"/>
        <v>0</v>
      </c>
      <c r="AA47" s="13">
        <f t="shared" si="7"/>
        <v>0</v>
      </c>
      <c r="AB47" s="51">
        <f t="shared" si="12"/>
        <v>87457</v>
      </c>
      <c r="AD47" s="63"/>
    </row>
    <row r="48" spans="2:30">
      <c r="B48" s="20"/>
      <c r="C48" s="114">
        <v>45778</v>
      </c>
      <c r="D48" s="9">
        <f t="shared" si="18"/>
        <v>37</v>
      </c>
      <c r="E48" s="57">
        <f t="shared" si="18"/>
        <v>19</v>
      </c>
      <c r="G48" s="50">
        <f t="shared" si="15"/>
        <v>0</v>
      </c>
      <c r="H48" s="51">
        <f t="shared" si="14"/>
        <v>39457</v>
      </c>
      <c r="J48" s="309">
        <v>0</v>
      </c>
      <c r="K48" s="310">
        <f t="shared" si="17"/>
        <v>0</v>
      </c>
      <c r="L48" s="13">
        <f t="shared" si="1"/>
        <v>0</v>
      </c>
      <c r="M48" s="51">
        <f t="shared" si="10"/>
        <v>48000</v>
      </c>
      <c r="O48" s="128"/>
      <c r="P48" s="134"/>
      <c r="Q48" s="13">
        <f t="shared" si="2"/>
        <v>0</v>
      </c>
      <c r="R48" s="51">
        <f t="shared" si="11"/>
        <v>0</v>
      </c>
      <c r="T48" s="128"/>
      <c r="U48" s="13">
        <f t="shared" si="3"/>
        <v>0</v>
      </c>
      <c r="V48" s="111">
        <f t="shared" si="4"/>
        <v>0</v>
      </c>
      <c r="X48" s="319">
        <f t="shared" si="5"/>
        <v>0</v>
      </c>
      <c r="Z48" s="50">
        <f t="shared" si="6"/>
        <v>0</v>
      </c>
      <c r="AA48" s="13">
        <f t="shared" si="7"/>
        <v>0</v>
      </c>
      <c r="AB48" s="51">
        <f t="shared" si="12"/>
        <v>87457</v>
      </c>
      <c r="AD48" s="63"/>
    </row>
    <row r="49" spans="2:30">
      <c r="B49" s="19"/>
      <c r="C49" s="114">
        <v>45809</v>
      </c>
      <c r="D49" s="9">
        <f t="shared" si="18"/>
        <v>38</v>
      </c>
      <c r="E49" s="57">
        <f t="shared" si="18"/>
        <v>20</v>
      </c>
      <c r="G49" s="50">
        <f t="shared" si="15"/>
        <v>0</v>
      </c>
      <c r="H49" s="51">
        <f t="shared" si="14"/>
        <v>39457</v>
      </c>
      <c r="J49" s="309">
        <v>0</v>
      </c>
      <c r="K49" s="310">
        <f t="shared" si="17"/>
        <v>0</v>
      </c>
      <c r="L49" s="13">
        <f t="shared" si="1"/>
        <v>0</v>
      </c>
      <c r="M49" s="51">
        <f t="shared" si="10"/>
        <v>48000</v>
      </c>
      <c r="O49" s="128"/>
      <c r="P49" s="134"/>
      <c r="Q49" s="13">
        <f t="shared" si="2"/>
        <v>0</v>
      </c>
      <c r="R49" s="51">
        <f t="shared" si="11"/>
        <v>0</v>
      </c>
      <c r="T49" s="128"/>
      <c r="U49" s="13">
        <f t="shared" si="3"/>
        <v>0</v>
      </c>
      <c r="V49" s="111">
        <f t="shared" si="4"/>
        <v>0</v>
      </c>
      <c r="X49" s="319">
        <f t="shared" si="5"/>
        <v>0</v>
      </c>
      <c r="Z49" s="50">
        <f t="shared" si="6"/>
        <v>0</v>
      </c>
      <c r="AA49" s="13">
        <f t="shared" si="7"/>
        <v>0</v>
      </c>
      <c r="AB49" s="51">
        <f t="shared" si="12"/>
        <v>87457</v>
      </c>
      <c r="AD49" s="63"/>
    </row>
    <row r="50" spans="2:30">
      <c r="B50" s="19"/>
      <c r="C50" s="114">
        <v>45839</v>
      </c>
      <c r="D50" s="9">
        <f t="shared" si="18"/>
        <v>39</v>
      </c>
      <c r="E50" s="57">
        <f t="shared" si="18"/>
        <v>21</v>
      </c>
      <c r="G50" s="50">
        <f t="shared" si="15"/>
        <v>0</v>
      </c>
      <c r="H50" s="51">
        <f t="shared" si="14"/>
        <v>39457</v>
      </c>
      <c r="J50" s="309">
        <v>0</v>
      </c>
      <c r="K50" s="310">
        <f t="shared" si="17"/>
        <v>0</v>
      </c>
      <c r="L50" s="13">
        <f t="shared" si="1"/>
        <v>0</v>
      </c>
      <c r="M50" s="51">
        <f t="shared" si="10"/>
        <v>48000</v>
      </c>
      <c r="O50" s="128"/>
      <c r="P50" s="134"/>
      <c r="Q50" s="13">
        <f t="shared" si="2"/>
        <v>0</v>
      </c>
      <c r="R50" s="51">
        <f t="shared" si="11"/>
        <v>0</v>
      </c>
      <c r="T50" s="128"/>
      <c r="U50" s="13">
        <f t="shared" si="3"/>
        <v>0</v>
      </c>
      <c r="V50" s="111">
        <f t="shared" si="4"/>
        <v>0</v>
      </c>
      <c r="X50" s="319">
        <f t="shared" si="5"/>
        <v>0</v>
      </c>
      <c r="Z50" s="50">
        <f t="shared" si="6"/>
        <v>0</v>
      </c>
      <c r="AA50" s="13">
        <f t="shared" si="7"/>
        <v>0</v>
      </c>
      <c r="AB50" s="51">
        <f t="shared" si="12"/>
        <v>87457</v>
      </c>
      <c r="AD50" s="63"/>
    </row>
    <row r="51" spans="2:30">
      <c r="B51" s="19"/>
      <c r="C51" s="114">
        <v>45870</v>
      </c>
      <c r="D51" s="9">
        <f t="shared" si="18"/>
        <v>40</v>
      </c>
      <c r="E51" s="57">
        <f t="shared" si="18"/>
        <v>22</v>
      </c>
      <c r="G51" s="50">
        <f t="shared" si="15"/>
        <v>0</v>
      </c>
      <c r="H51" s="51">
        <f t="shared" si="14"/>
        <v>39457</v>
      </c>
      <c r="J51" s="309">
        <v>0</v>
      </c>
      <c r="K51" s="310">
        <f t="shared" si="17"/>
        <v>0</v>
      </c>
      <c r="L51" s="13">
        <f t="shared" si="1"/>
        <v>0</v>
      </c>
      <c r="M51" s="51">
        <f t="shared" si="10"/>
        <v>48000</v>
      </c>
      <c r="O51" s="128"/>
      <c r="P51" s="134"/>
      <c r="Q51" s="13">
        <f t="shared" si="2"/>
        <v>0</v>
      </c>
      <c r="R51" s="51">
        <f t="shared" si="11"/>
        <v>0</v>
      </c>
      <c r="T51" s="128"/>
      <c r="U51" s="13">
        <f t="shared" si="3"/>
        <v>0</v>
      </c>
      <c r="V51" s="111">
        <f t="shared" si="4"/>
        <v>0</v>
      </c>
      <c r="X51" s="319">
        <f t="shared" si="5"/>
        <v>0</v>
      </c>
      <c r="Z51" s="50">
        <f t="shared" si="6"/>
        <v>0</v>
      </c>
      <c r="AA51" s="13">
        <f t="shared" si="7"/>
        <v>0</v>
      </c>
      <c r="AB51" s="51">
        <f t="shared" si="12"/>
        <v>87457</v>
      </c>
      <c r="AD51" s="63"/>
    </row>
    <row r="52" spans="2:30">
      <c r="B52" s="20"/>
      <c r="C52" s="114">
        <v>45901</v>
      </c>
      <c r="D52" s="9">
        <f t="shared" si="18"/>
        <v>41</v>
      </c>
      <c r="E52" s="57">
        <f t="shared" si="18"/>
        <v>23</v>
      </c>
      <c r="G52" s="50">
        <f t="shared" si="15"/>
        <v>0</v>
      </c>
      <c r="H52" s="51">
        <f t="shared" si="14"/>
        <v>39457</v>
      </c>
      <c r="J52" s="309">
        <v>0</v>
      </c>
      <c r="K52" s="310">
        <f t="shared" si="17"/>
        <v>0</v>
      </c>
      <c r="L52" s="13">
        <f t="shared" si="1"/>
        <v>0</v>
      </c>
      <c r="M52" s="51">
        <f t="shared" si="10"/>
        <v>48000</v>
      </c>
      <c r="O52" s="128"/>
      <c r="P52" s="134"/>
      <c r="Q52" s="13">
        <f t="shared" si="2"/>
        <v>0</v>
      </c>
      <c r="R52" s="51">
        <f t="shared" si="11"/>
        <v>0</v>
      </c>
      <c r="T52" s="128"/>
      <c r="U52" s="13">
        <f t="shared" si="3"/>
        <v>0</v>
      </c>
      <c r="V52" s="111">
        <f t="shared" si="4"/>
        <v>0</v>
      </c>
      <c r="X52" s="319">
        <f t="shared" si="5"/>
        <v>0</v>
      </c>
      <c r="Z52" s="50">
        <f t="shared" si="6"/>
        <v>0</v>
      </c>
      <c r="AA52" s="13">
        <f t="shared" si="7"/>
        <v>0</v>
      </c>
      <c r="AB52" s="51">
        <f t="shared" si="12"/>
        <v>87457</v>
      </c>
      <c r="AD52" s="65"/>
    </row>
    <row r="53" spans="2:30">
      <c r="B53" s="20"/>
      <c r="C53" s="114">
        <v>45931</v>
      </c>
      <c r="D53" s="9">
        <f t="shared" si="18"/>
        <v>42</v>
      </c>
      <c r="E53" s="57">
        <f t="shared" si="18"/>
        <v>24</v>
      </c>
      <c r="G53" s="50">
        <f t="shared" si="15"/>
        <v>0</v>
      </c>
      <c r="H53" s="51">
        <f t="shared" si="14"/>
        <v>39457</v>
      </c>
      <c r="J53" s="309">
        <v>0</v>
      </c>
      <c r="K53" s="310">
        <f t="shared" si="17"/>
        <v>0</v>
      </c>
      <c r="L53" s="13">
        <f t="shared" si="1"/>
        <v>0</v>
      </c>
      <c r="M53" s="51">
        <f t="shared" si="10"/>
        <v>48000</v>
      </c>
      <c r="O53" s="128"/>
      <c r="P53" s="134"/>
      <c r="Q53" s="13">
        <f t="shared" si="2"/>
        <v>0</v>
      </c>
      <c r="R53" s="51">
        <f t="shared" si="11"/>
        <v>0</v>
      </c>
      <c r="T53" s="128"/>
      <c r="U53" s="13">
        <f t="shared" si="3"/>
        <v>0</v>
      </c>
      <c r="V53" s="111">
        <f t="shared" si="4"/>
        <v>0</v>
      </c>
      <c r="X53" s="319">
        <f t="shared" si="5"/>
        <v>0</v>
      </c>
      <c r="Z53" s="50">
        <f t="shared" si="6"/>
        <v>0</v>
      </c>
      <c r="AA53" s="13">
        <f t="shared" si="7"/>
        <v>0</v>
      </c>
      <c r="AB53" s="51">
        <f t="shared" si="12"/>
        <v>87457</v>
      </c>
      <c r="AD53" s="65"/>
    </row>
    <row r="54" spans="2:30">
      <c r="B54" s="19"/>
      <c r="C54" s="114">
        <v>45962</v>
      </c>
      <c r="D54" s="9">
        <f t="shared" si="18"/>
        <v>43</v>
      </c>
      <c r="E54" s="57">
        <f t="shared" si="18"/>
        <v>25</v>
      </c>
      <c r="G54" s="50">
        <f t="shared" si="15"/>
        <v>0</v>
      </c>
      <c r="H54" s="51">
        <f t="shared" si="14"/>
        <v>39457</v>
      </c>
      <c r="J54" s="309">
        <v>0</v>
      </c>
      <c r="K54" s="310">
        <f t="shared" si="17"/>
        <v>0</v>
      </c>
      <c r="L54" s="13">
        <f t="shared" si="1"/>
        <v>0</v>
      </c>
      <c r="M54" s="51">
        <f t="shared" si="10"/>
        <v>48000</v>
      </c>
      <c r="O54" s="128"/>
      <c r="P54" s="134"/>
      <c r="Q54" s="13">
        <f t="shared" si="2"/>
        <v>0</v>
      </c>
      <c r="R54" s="51">
        <f t="shared" si="11"/>
        <v>0</v>
      </c>
      <c r="T54" s="128"/>
      <c r="U54" s="13">
        <f t="shared" si="3"/>
        <v>0</v>
      </c>
      <c r="V54" s="111">
        <f t="shared" si="4"/>
        <v>0</v>
      </c>
      <c r="X54" s="319">
        <f t="shared" si="5"/>
        <v>0</v>
      </c>
      <c r="Z54" s="50">
        <f t="shared" si="6"/>
        <v>0</v>
      </c>
      <c r="AA54" s="13">
        <f t="shared" si="7"/>
        <v>0</v>
      </c>
      <c r="AB54" s="51">
        <f t="shared" si="12"/>
        <v>87457</v>
      </c>
      <c r="AD54" s="63"/>
    </row>
    <row r="55" spans="2:30" ht="15" thickBot="1">
      <c r="B55" s="21"/>
      <c r="C55" s="115">
        <v>45992</v>
      </c>
      <c r="D55" s="44">
        <f t="shared" si="18"/>
        <v>44</v>
      </c>
      <c r="E55" s="58">
        <f t="shared" si="18"/>
        <v>26</v>
      </c>
      <c r="G55" s="61">
        <f t="shared" si="15"/>
        <v>0</v>
      </c>
      <c r="H55" s="52">
        <f t="shared" si="14"/>
        <v>39457</v>
      </c>
      <c r="J55" s="311">
        <v>0</v>
      </c>
      <c r="K55" s="312">
        <f t="shared" si="17"/>
        <v>0</v>
      </c>
      <c r="L55" s="14">
        <f t="shared" si="1"/>
        <v>0</v>
      </c>
      <c r="M55" s="52">
        <f t="shared" si="10"/>
        <v>48000</v>
      </c>
      <c r="O55" s="129"/>
      <c r="P55" s="135"/>
      <c r="Q55" s="14">
        <f t="shared" si="2"/>
        <v>0</v>
      </c>
      <c r="R55" s="52">
        <f t="shared" si="11"/>
        <v>0</v>
      </c>
      <c r="T55" s="129"/>
      <c r="U55" s="14">
        <f t="shared" si="3"/>
        <v>0</v>
      </c>
      <c r="V55" s="112">
        <f t="shared" si="4"/>
        <v>0</v>
      </c>
      <c r="X55" s="64">
        <f t="shared" si="5"/>
        <v>0</v>
      </c>
      <c r="Z55" s="61">
        <f t="shared" si="6"/>
        <v>0</v>
      </c>
      <c r="AA55" s="14">
        <f t="shared" si="7"/>
        <v>0</v>
      </c>
      <c r="AB55" s="52">
        <f t="shared" si="12"/>
        <v>87457</v>
      </c>
      <c r="AD55" s="64">
        <f>AB55-AB43</f>
        <v>0</v>
      </c>
    </row>
    <row r="56" spans="2:30">
      <c r="B56" s="18" t="s">
        <v>1</v>
      </c>
      <c r="C56" s="116">
        <v>46023</v>
      </c>
      <c r="D56" s="45">
        <f t="shared" si="18"/>
        <v>45</v>
      </c>
      <c r="E56" s="56">
        <f t="shared" si="18"/>
        <v>27</v>
      </c>
      <c r="G56" s="62">
        <f t="shared" si="15"/>
        <v>0</v>
      </c>
      <c r="H56" s="53">
        <f t="shared" si="14"/>
        <v>39457</v>
      </c>
      <c r="J56" s="315">
        <v>0</v>
      </c>
      <c r="K56" s="316">
        <f t="shared" si="17"/>
        <v>0</v>
      </c>
      <c r="L56" s="38">
        <f t="shared" si="1"/>
        <v>0</v>
      </c>
      <c r="M56" s="53">
        <f t="shared" si="10"/>
        <v>48000</v>
      </c>
      <c r="O56" s="131"/>
      <c r="P56" s="137"/>
      <c r="Q56" s="38">
        <f t="shared" si="2"/>
        <v>0</v>
      </c>
      <c r="R56" s="53">
        <f t="shared" si="11"/>
        <v>0</v>
      </c>
      <c r="T56" s="131"/>
      <c r="U56" s="38">
        <f t="shared" si="3"/>
        <v>0</v>
      </c>
      <c r="V56" s="329">
        <f t="shared" si="4"/>
        <v>0</v>
      </c>
      <c r="X56" s="318">
        <f t="shared" si="5"/>
        <v>0</v>
      </c>
      <c r="Z56" s="62">
        <f t="shared" si="6"/>
        <v>0</v>
      </c>
      <c r="AA56" s="38">
        <f t="shared" si="7"/>
        <v>0</v>
      </c>
      <c r="AB56" s="53">
        <f t="shared" si="12"/>
        <v>87457</v>
      </c>
      <c r="AD56" s="65"/>
    </row>
    <row r="57" spans="2:30">
      <c r="B57" s="19" t="s">
        <v>6</v>
      </c>
      <c r="C57" s="114">
        <v>46054</v>
      </c>
      <c r="D57" s="9">
        <f t="shared" si="18"/>
        <v>46</v>
      </c>
      <c r="E57" s="59">
        <f t="shared" si="18"/>
        <v>28</v>
      </c>
      <c r="G57" s="48">
        <f t="shared" si="15"/>
        <v>0</v>
      </c>
      <c r="H57" s="49">
        <f t="shared" si="14"/>
        <v>39457</v>
      </c>
      <c r="J57" s="313">
        <v>0</v>
      </c>
      <c r="K57" s="314">
        <f t="shared" si="17"/>
        <v>0</v>
      </c>
      <c r="L57" s="15">
        <f t="shared" si="1"/>
        <v>0</v>
      </c>
      <c r="M57" s="49">
        <f t="shared" si="10"/>
        <v>48000</v>
      </c>
      <c r="O57" s="130"/>
      <c r="P57" s="136"/>
      <c r="Q57" s="15">
        <f t="shared" si="2"/>
        <v>0</v>
      </c>
      <c r="R57" s="49">
        <f t="shared" si="11"/>
        <v>0</v>
      </c>
      <c r="T57" s="128"/>
      <c r="U57" s="13">
        <f t="shared" si="3"/>
        <v>0</v>
      </c>
      <c r="V57" s="111">
        <f t="shared" si="4"/>
        <v>0</v>
      </c>
      <c r="X57" s="319">
        <f t="shared" si="5"/>
        <v>0</v>
      </c>
      <c r="Z57" s="48">
        <f t="shared" si="6"/>
        <v>0</v>
      </c>
      <c r="AA57" s="15">
        <f t="shared" si="7"/>
        <v>0</v>
      </c>
      <c r="AB57" s="49">
        <f t="shared" si="12"/>
        <v>87457</v>
      </c>
      <c r="AD57" s="65"/>
    </row>
    <row r="58" spans="2:30">
      <c r="B58" s="19" t="s">
        <v>16</v>
      </c>
      <c r="C58" s="114">
        <v>46082</v>
      </c>
      <c r="D58" s="9">
        <f t="shared" si="18"/>
        <v>47</v>
      </c>
      <c r="E58" s="57">
        <f t="shared" si="18"/>
        <v>29</v>
      </c>
      <c r="G58" s="50">
        <f t="shared" si="15"/>
        <v>0</v>
      </c>
      <c r="H58" s="51">
        <f t="shared" si="14"/>
        <v>39457</v>
      </c>
      <c r="J58" s="309">
        <v>0</v>
      </c>
      <c r="K58" s="310">
        <f t="shared" si="17"/>
        <v>0</v>
      </c>
      <c r="L58" s="13">
        <f t="shared" si="1"/>
        <v>0</v>
      </c>
      <c r="M58" s="51">
        <f t="shared" si="10"/>
        <v>48000</v>
      </c>
      <c r="O58" s="128"/>
      <c r="P58" s="134"/>
      <c r="Q58" s="13">
        <f t="shared" si="2"/>
        <v>0</v>
      </c>
      <c r="R58" s="51">
        <f t="shared" si="11"/>
        <v>0</v>
      </c>
      <c r="T58" s="128"/>
      <c r="U58" s="16">
        <f t="shared" si="3"/>
        <v>0</v>
      </c>
      <c r="V58" s="111">
        <f t="shared" si="4"/>
        <v>0</v>
      </c>
      <c r="X58" s="319">
        <f t="shared" si="5"/>
        <v>0</v>
      </c>
      <c r="Z58" s="50">
        <f t="shared" si="6"/>
        <v>0</v>
      </c>
      <c r="AA58" s="13">
        <f t="shared" si="7"/>
        <v>0</v>
      </c>
      <c r="AB58" s="51">
        <f t="shared" si="12"/>
        <v>87457</v>
      </c>
      <c r="AD58" s="65"/>
    </row>
    <row r="59" spans="2:30">
      <c r="B59" s="20"/>
      <c r="C59" s="114">
        <v>46113</v>
      </c>
      <c r="D59" s="9">
        <f t="shared" si="18"/>
        <v>48</v>
      </c>
      <c r="E59" s="57">
        <f t="shared" si="18"/>
        <v>30</v>
      </c>
      <c r="G59" s="50">
        <f t="shared" si="15"/>
        <v>0</v>
      </c>
      <c r="H59" s="51">
        <f t="shared" si="14"/>
        <v>39457</v>
      </c>
      <c r="J59" s="309">
        <v>0</v>
      </c>
      <c r="K59" s="310">
        <f t="shared" si="17"/>
        <v>0</v>
      </c>
      <c r="L59" s="13">
        <f t="shared" si="1"/>
        <v>0</v>
      </c>
      <c r="M59" s="51">
        <f t="shared" si="10"/>
        <v>48000</v>
      </c>
      <c r="O59" s="128"/>
      <c r="P59" s="134"/>
      <c r="Q59" s="13">
        <f t="shared" si="2"/>
        <v>0</v>
      </c>
      <c r="R59" s="51">
        <f t="shared" si="11"/>
        <v>0</v>
      </c>
      <c r="T59" s="128"/>
      <c r="U59" s="16">
        <f t="shared" si="3"/>
        <v>0</v>
      </c>
      <c r="V59" s="111">
        <f t="shared" si="4"/>
        <v>0</v>
      </c>
      <c r="X59" s="319">
        <f t="shared" si="5"/>
        <v>0</v>
      </c>
      <c r="Z59" s="50">
        <f t="shared" si="6"/>
        <v>0</v>
      </c>
      <c r="AA59" s="13">
        <f t="shared" si="7"/>
        <v>0</v>
      </c>
      <c r="AB59" s="51">
        <f t="shared" si="12"/>
        <v>87457</v>
      </c>
      <c r="AD59" s="65"/>
    </row>
    <row r="60" spans="2:30">
      <c r="B60" s="20"/>
      <c r="C60" s="114">
        <v>46143</v>
      </c>
      <c r="D60" s="9">
        <f t="shared" si="18"/>
        <v>49</v>
      </c>
      <c r="E60" s="57">
        <f t="shared" si="18"/>
        <v>31</v>
      </c>
      <c r="G60" s="50">
        <f t="shared" si="15"/>
        <v>0</v>
      </c>
      <c r="H60" s="51">
        <f t="shared" si="14"/>
        <v>39457</v>
      </c>
      <c r="J60" s="309">
        <v>0</v>
      </c>
      <c r="K60" s="310">
        <f t="shared" si="17"/>
        <v>0</v>
      </c>
      <c r="L60" s="13">
        <f t="shared" ref="L60:L67" si="19">K60*20</f>
        <v>0</v>
      </c>
      <c r="M60" s="51">
        <f t="shared" ref="M60:M67" si="20">L60+M59</f>
        <v>48000</v>
      </c>
      <c r="O60" s="128"/>
      <c r="P60" s="134"/>
      <c r="Q60" s="13">
        <f t="shared" si="2"/>
        <v>0</v>
      </c>
      <c r="R60" s="51">
        <f t="shared" si="11"/>
        <v>0</v>
      </c>
      <c r="T60" s="128"/>
      <c r="U60" s="16">
        <f t="shared" si="3"/>
        <v>0</v>
      </c>
      <c r="V60" s="111">
        <f t="shared" si="4"/>
        <v>0</v>
      </c>
      <c r="X60" s="319">
        <f t="shared" si="5"/>
        <v>0</v>
      </c>
      <c r="Z60" s="50">
        <f t="shared" si="6"/>
        <v>0</v>
      </c>
      <c r="AA60" s="13">
        <f t="shared" si="7"/>
        <v>0</v>
      </c>
      <c r="AB60" s="51">
        <f t="shared" si="12"/>
        <v>87457</v>
      </c>
      <c r="AD60" s="65"/>
    </row>
    <row r="61" spans="2:30">
      <c r="B61" s="20"/>
      <c r="C61" s="114">
        <v>46174</v>
      </c>
      <c r="D61" s="9">
        <f t="shared" si="18"/>
        <v>50</v>
      </c>
      <c r="E61" s="57">
        <f t="shared" si="18"/>
        <v>32</v>
      </c>
      <c r="G61" s="50">
        <f t="shared" si="15"/>
        <v>0</v>
      </c>
      <c r="H61" s="51">
        <f t="shared" si="14"/>
        <v>39457</v>
      </c>
      <c r="J61" s="309">
        <v>0</v>
      </c>
      <c r="K61" s="310">
        <f t="shared" si="17"/>
        <v>0</v>
      </c>
      <c r="L61" s="13">
        <f t="shared" si="19"/>
        <v>0</v>
      </c>
      <c r="M61" s="51">
        <f t="shared" si="20"/>
        <v>48000</v>
      </c>
      <c r="O61" s="128"/>
      <c r="P61" s="134"/>
      <c r="Q61" s="13">
        <f t="shared" si="2"/>
        <v>0</v>
      </c>
      <c r="R61" s="51">
        <f t="shared" si="11"/>
        <v>0</v>
      </c>
      <c r="T61" s="128"/>
      <c r="U61" s="16">
        <f t="shared" si="3"/>
        <v>0</v>
      </c>
      <c r="V61" s="111">
        <f t="shared" si="4"/>
        <v>0</v>
      </c>
      <c r="X61" s="319">
        <f t="shared" si="5"/>
        <v>0</v>
      </c>
      <c r="Z61" s="50">
        <f t="shared" si="6"/>
        <v>0</v>
      </c>
      <c r="AA61" s="13">
        <f t="shared" si="7"/>
        <v>0</v>
      </c>
      <c r="AB61" s="51">
        <f t="shared" si="12"/>
        <v>87457</v>
      </c>
      <c r="AD61" s="63"/>
    </row>
    <row r="62" spans="2:30">
      <c r="B62" s="20"/>
      <c r="C62" s="114">
        <v>46204</v>
      </c>
      <c r="D62" s="9">
        <f t="shared" si="18"/>
        <v>51</v>
      </c>
      <c r="E62" s="57">
        <f t="shared" si="18"/>
        <v>33</v>
      </c>
      <c r="G62" s="50">
        <f t="shared" si="15"/>
        <v>0</v>
      </c>
      <c r="H62" s="51">
        <f t="shared" si="14"/>
        <v>39457</v>
      </c>
      <c r="J62" s="309">
        <v>0</v>
      </c>
      <c r="K62" s="310">
        <f t="shared" si="17"/>
        <v>0</v>
      </c>
      <c r="L62" s="13">
        <f t="shared" si="19"/>
        <v>0</v>
      </c>
      <c r="M62" s="51">
        <f t="shared" si="20"/>
        <v>48000</v>
      </c>
      <c r="O62" s="128"/>
      <c r="P62" s="134"/>
      <c r="Q62" s="13">
        <f t="shared" si="2"/>
        <v>0</v>
      </c>
      <c r="R62" s="51">
        <f t="shared" si="11"/>
        <v>0</v>
      </c>
      <c r="T62" s="128"/>
      <c r="U62" s="16">
        <f t="shared" si="3"/>
        <v>0</v>
      </c>
      <c r="V62" s="111">
        <f t="shared" si="4"/>
        <v>0</v>
      </c>
      <c r="X62" s="319">
        <f t="shared" si="5"/>
        <v>0</v>
      </c>
      <c r="Z62" s="50">
        <f t="shared" si="6"/>
        <v>0</v>
      </c>
      <c r="AA62" s="13">
        <f t="shared" si="7"/>
        <v>0</v>
      </c>
      <c r="AB62" s="51">
        <f t="shared" si="12"/>
        <v>87457</v>
      </c>
      <c r="AD62" s="63"/>
    </row>
    <row r="63" spans="2:30">
      <c r="B63" s="20"/>
      <c r="C63" s="114">
        <v>46235</v>
      </c>
      <c r="D63" s="9">
        <f t="shared" ref="D63:E69" si="21">1+D62</f>
        <v>52</v>
      </c>
      <c r="E63" s="57">
        <f t="shared" si="21"/>
        <v>34</v>
      </c>
      <c r="G63" s="50">
        <f t="shared" si="15"/>
        <v>0</v>
      </c>
      <c r="H63" s="51">
        <f t="shared" si="14"/>
        <v>39457</v>
      </c>
      <c r="J63" s="309">
        <v>0</v>
      </c>
      <c r="K63" s="310">
        <f t="shared" si="17"/>
        <v>0</v>
      </c>
      <c r="L63" s="13">
        <f t="shared" si="19"/>
        <v>0</v>
      </c>
      <c r="M63" s="51">
        <f t="shared" si="20"/>
        <v>48000</v>
      </c>
      <c r="O63" s="128"/>
      <c r="P63" s="134"/>
      <c r="Q63" s="13">
        <f t="shared" si="2"/>
        <v>0</v>
      </c>
      <c r="R63" s="51">
        <f t="shared" si="11"/>
        <v>0</v>
      </c>
      <c r="T63" s="128"/>
      <c r="U63" s="16">
        <f t="shared" si="3"/>
        <v>0</v>
      </c>
      <c r="V63" s="111">
        <f t="shared" si="4"/>
        <v>0</v>
      </c>
      <c r="X63" s="319">
        <f t="shared" si="5"/>
        <v>0</v>
      </c>
      <c r="Z63" s="50">
        <f t="shared" si="6"/>
        <v>0</v>
      </c>
      <c r="AA63" s="13">
        <f t="shared" si="7"/>
        <v>0</v>
      </c>
      <c r="AB63" s="51">
        <f t="shared" si="12"/>
        <v>87457</v>
      </c>
      <c r="AD63" s="63"/>
    </row>
    <row r="64" spans="2:30">
      <c r="B64" s="20"/>
      <c r="C64" s="114">
        <v>46266</v>
      </c>
      <c r="D64" s="9">
        <f t="shared" si="21"/>
        <v>53</v>
      </c>
      <c r="E64" s="57">
        <f t="shared" si="21"/>
        <v>35</v>
      </c>
      <c r="G64" s="50">
        <f t="shared" si="15"/>
        <v>0</v>
      </c>
      <c r="H64" s="51">
        <f t="shared" si="14"/>
        <v>39457</v>
      </c>
      <c r="J64" s="309">
        <v>0</v>
      </c>
      <c r="K64" s="310">
        <f t="shared" si="17"/>
        <v>0</v>
      </c>
      <c r="L64" s="13">
        <f t="shared" si="19"/>
        <v>0</v>
      </c>
      <c r="M64" s="51">
        <f t="shared" si="20"/>
        <v>48000</v>
      </c>
      <c r="O64" s="128"/>
      <c r="P64" s="134"/>
      <c r="Q64" s="13">
        <f t="shared" si="2"/>
        <v>0</v>
      </c>
      <c r="R64" s="51">
        <f t="shared" si="11"/>
        <v>0</v>
      </c>
      <c r="T64" s="128"/>
      <c r="U64" s="16">
        <f t="shared" si="3"/>
        <v>0</v>
      </c>
      <c r="V64" s="111">
        <f t="shared" si="4"/>
        <v>0</v>
      </c>
      <c r="X64" s="319">
        <f t="shared" si="5"/>
        <v>0</v>
      </c>
      <c r="Z64" s="50">
        <f t="shared" si="6"/>
        <v>0</v>
      </c>
      <c r="AA64" s="13">
        <f t="shared" si="7"/>
        <v>0</v>
      </c>
      <c r="AB64" s="51">
        <f t="shared" si="12"/>
        <v>87457</v>
      </c>
      <c r="AD64" s="63"/>
    </row>
    <row r="65" spans="2:30">
      <c r="B65" s="20"/>
      <c r="C65" s="114">
        <v>46296</v>
      </c>
      <c r="D65" s="9">
        <f t="shared" si="21"/>
        <v>54</v>
      </c>
      <c r="E65" s="57">
        <f t="shared" si="21"/>
        <v>36</v>
      </c>
      <c r="G65" s="50">
        <f t="shared" si="15"/>
        <v>0</v>
      </c>
      <c r="H65" s="51">
        <f t="shared" si="14"/>
        <v>39457</v>
      </c>
      <c r="J65" s="309">
        <v>0</v>
      </c>
      <c r="K65" s="310">
        <f t="shared" si="17"/>
        <v>0</v>
      </c>
      <c r="L65" s="13">
        <f t="shared" si="19"/>
        <v>0</v>
      </c>
      <c r="M65" s="51">
        <f t="shared" si="20"/>
        <v>48000</v>
      </c>
      <c r="O65" s="128"/>
      <c r="P65" s="134"/>
      <c r="Q65" s="13">
        <f t="shared" si="2"/>
        <v>0</v>
      </c>
      <c r="R65" s="51">
        <f t="shared" si="11"/>
        <v>0</v>
      </c>
      <c r="T65" s="128"/>
      <c r="U65" s="16">
        <f t="shared" si="3"/>
        <v>0</v>
      </c>
      <c r="V65" s="111">
        <f t="shared" si="4"/>
        <v>0</v>
      </c>
      <c r="X65" s="319">
        <f t="shared" si="5"/>
        <v>0</v>
      </c>
      <c r="Z65" s="50">
        <f t="shared" si="6"/>
        <v>0</v>
      </c>
      <c r="AA65" s="13">
        <f t="shared" si="7"/>
        <v>0</v>
      </c>
      <c r="AB65" s="51">
        <f t="shared" si="12"/>
        <v>87457</v>
      </c>
      <c r="AD65" s="63"/>
    </row>
    <row r="66" spans="2:30">
      <c r="B66" s="19"/>
      <c r="C66" s="114">
        <v>46327</v>
      </c>
      <c r="D66" s="9">
        <f t="shared" si="21"/>
        <v>55</v>
      </c>
      <c r="E66" s="57">
        <f t="shared" si="21"/>
        <v>37</v>
      </c>
      <c r="G66" s="50">
        <f t="shared" si="15"/>
        <v>0</v>
      </c>
      <c r="H66" s="51">
        <f t="shared" si="14"/>
        <v>39457</v>
      </c>
      <c r="J66" s="309">
        <v>0</v>
      </c>
      <c r="K66" s="310">
        <f t="shared" si="17"/>
        <v>0</v>
      </c>
      <c r="L66" s="13">
        <f t="shared" si="19"/>
        <v>0</v>
      </c>
      <c r="M66" s="51">
        <f t="shared" si="20"/>
        <v>48000</v>
      </c>
      <c r="O66" s="128"/>
      <c r="P66" s="134"/>
      <c r="Q66" s="13">
        <f t="shared" si="2"/>
        <v>0</v>
      </c>
      <c r="R66" s="51">
        <f t="shared" si="11"/>
        <v>0</v>
      </c>
      <c r="T66" s="128"/>
      <c r="U66" s="16">
        <f t="shared" si="3"/>
        <v>0</v>
      </c>
      <c r="V66" s="111">
        <f t="shared" si="4"/>
        <v>0</v>
      </c>
      <c r="X66" s="319">
        <f t="shared" si="5"/>
        <v>0</v>
      </c>
      <c r="Z66" s="50">
        <f t="shared" si="6"/>
        <v>0</v>
      </c>
      <c r="AA66" s="13">
        <f t="shared" si="7"/>
        <v>0</v>
      </c>
      <c r="AB66" s="51">
        <f t="shared" si="12"/>
        <v>87457</v>
      </c>
      <c r="AD66" s="63"/>
    </row>
    <row r="67" spans="2:30" ht="15" thickBot="1">
      <c r="B67" s="21"/>
      <c r="C67" s="115">
        <v>46357</v>
      </c>
      <c r="D67" s="152">
        <f t="shared" si="21"/>
        <v>56</v>
      </c>
      <c r="E67" s="58">
        <f t="shared" si="21"/>
        <v>38</v>
      </c>
      <c r="G67" s="153">
        <f t="shared" si="15"/>
        <v>0</v>
      </c>
      <c r="H67" s="154">
        <f t="shared" si="14"/>
        <v>39457</v>
      </c>
      <c r="J67" s="309">
        <v>0</v>
      </c>
      <c r="K67" s="310">
        <f t="shared" si="17"/>
        <v>0</v>
      </c>
      <c r="L67" s="13">
        <f t="shared" si="19"/>
        <v>0</v>
      </c>
      <c r="M67" s="51">
        <f t="shared" si="20"/>
        <v>48000</v>
      </c>
      <c r="O67" s="156"/>
      <c r="P67" s="157"/>
      <c r="Q67" s="155">
        <f t="shared" si="2"/>
        <v>0</v>
      </c>
      <c r="R67" s="154">
        <f t="shared" si="11"/>
        <v>0</v>
      </c>
      <c r="T67" s="156"/>
      <c r="U67" s="158">
        <f t="shared" si="3"/>
        <v>0</v>
      </c>
      <c r="V67" s="159">
        <f t="shared" si="4"/>
        <v>0</v>
      </c>
      <c r="X67" s="321">
        <f t="shared" si="5"/>
        <v>0</v>
      </c>
      <c r="Z67" s="153">
        <f t="shared" si="6"/>
        <v>0</v>
      </c>
      <c r="AA67" s="155">
        <f t="shared" si="7"/>
        <v>0</v>
      </c>
      <c r="AB67" s="154">
        <f t="shared" si="12"/>
        <v>87457</v>
      </c>
      <c r="AD67" s="64">
        <f>AB67-AB55</f>
        <v>0</v>
      </c>
    </row>
    <row r="68" spans="2:30">
      <c r="B68" s="195" t="s">
        <v>1</v>
      </c>
      <c r="C68" s="196">
        <v>46388</v>
      </c>
      <c r="D68" s="197">
        <f t="shared" si="21"/>
        <v>57</v>
      </c>
      <c r="E68" s="198">
        <f t="shared" si="21"/>
        <v>39</v>
      </c>
      <c r="G68" s="176">
        <f t="shared" si="15"/>
        <v>0</v>
      </c>
      <c r="H68" s="171">
        <f t="shared" si="14"/>
        <v>39457</v>
      </c>
      <c r="J68" s="293">
        <v>0</v>
      </c>
      <c r="K68" s="170">
        <f t="shared" si="17"/>
        <v>0</v>
      </c>
      <c r="L68" s="170">
        <f t="shared" si="1"/>
        <v>0</v>
      </c>
      <c r="M68" s="171">
        <f t="shared" si="10"/>
        <v>48000</v>
      </c>
      <c r="O68" s="176">
        <f t="shared" ref="O31:O69" si="22">P68/15</f>
        <v>0</v>
      </c>
      <c r="P68" s="170">
        <v>0</v>
      </c>
      <c r="Q68" s="170">
        <f t="shared" si="2"/>
        <v>0</v>
      </c>
      <c r="R68" s="171">
        <f t="shared" si="11"/>
        <v>0</v>
      </c>
      <c r="T68" s="176">
        <v>0</v>
      </c>
      <c r="U68" s="182">
        <f t="shared" si="3"/>
        <v>0</v>
      </c>
      <c r="V68" s="183">
        <f t="shared" si="4"/>
        <v>0</v>
      </c>
      <c r="X68" s="322">
        <f t="shared" si="5"/>
        <v>0</v>
      </c>
      <c r="Z68" s="176">
        <f t="shared" si="6"/>
        <v>0</v>
      </c>
      <c r="AA68" s="170">
        <f t="shared" si="7"/>
        <v>0</v>
      </c>
      <c r="AB68" s="171">
        <f t="shared" si="12"/>
        <v>87457</v>
      </c>
      <c r="AD68" s="160"/>
    </row>
    <row r="69" spans="2:30">
      <c r="B69" s="190" t="s">
        <v>6</v>
      </c>
      <c r="C69" s="187">
        <v>46419</v>
      </c>
      <c r="D69" s="188">
        <f t="shared" si="21"/>
        <v>58</v>
      </c>
      <c r="E69" s="189">
        <f t="shared" si="21"/>
        <v>40</v>
      </c>
      <c r="G69" s="174">
        <f t="shared" si="15"/>
        <v>0</v>
      </c>
      <c r="H69" s="167">
        <f t="shared" si="14"/>
        <v>39457</v>
      </c>
      <c r="J69" s="292">
        <v>0</v>
      </c>
      <c r="K69" s="166">
        <f t="shared" si="17"/>
        <v>0</v>
      </c>
      <c r="L69" s="166">
        <f t="shared" si="1"/>
        <v>0</v>
      </c>
      <c r="M69" s="167">
        <f t="shared" si="10"/>
        <v>48000</v>
      </c>
      <c r="O69" s="174">
        <f t="shared" si="22"/>
        <v>0</v>
      </c>
      <c r="P69" s="166">
        <v>0</v>
      </c>
      <c r="Q69" s="166">
        <f t="shared" si="2"/>
        <v>0</v>
      </c>
      <c r="R69" s="167">
        <f t="shared" si="11"/>
        <v>0</v>
      </c>
      <c r="T69" s="174">
        <v>0</v>
      </c>
      <c r="U69" s="178">
        <f t="shared" si="3"/>
        <v>0</v>
      </c>
      <c r="V69" s="179">
        <f t="shared" si="4"/>
        <v>0</v>
      </c>
      <c r="X69" s="323">
        <f t="shared" si="5"/>
        <v>0</v>
      </c>
      <c r="Z69" s="174">
        <f t="shared" si="6"/>
        <v>0</v>
      </c>
      <c r="AA69" s="166">
        <f t="shared" si="7"/>
        <v>0</v>
      </c>
      <c r="AB69" s="167">
        <f t="shared" si="12"/>
        <v>87457</v>
      </c>
      <c r="AD69" s="65"/>
    </row>
    <row r="70" spans="2:30">
      <c r="B70" s="337" t="s">
        <v>16</v>
      </c>
      <c r="C70" s="187">
        <v>46447</v>
      </c>
      <c r="D70" s="188">
        <f t="shared" ref="D70:E70" si="23">1+D69</f>
        <v>59</v>
      </c>
      <c r="E70" s="189">
        <f t="shared" si="23"/>
        <v>41</v>
      </c>
      <c r="G70" s="174">
        <f t="shared" ref="G70:G79" si="24">F70*20</f>
        <v>0</v>
      </c>
      <c r="H70" s="167">
        <f t="shared" ref="H70:H79" si="25">G70+H69</f>
        <v>39457</v>
      </c>
      <c r="J70" s="292">
        <v>0</v>
      </c>
      <c r="K70" s="166">
        <f t="shared" si="17"/>
        <v>0</v>
      </c>
      <c r="L70" s="166">
        <f t="shared" ref="L70:L79" si="26">K70*20</f>
        <v>0</v>
      </c>
      <c r="M70" s="167">
        <f t="shared" ref="M70:M79" si="27">L70+M69</f>
        <v>48000</v>
      </c>
      <c r="O70" s="174">
        <f t="shared" ref="O70:O79" si="28">P70/15</f>
        <v>0</v>
      </c>
      <c r="P70" s="166">
        <v>0</v>
      </c>
      <c r="Q70" s="166">
        <f t="shared" ref="Q70:Q79" si="29">P70*20</f>
        <v>0</v>
      </c>
      <c r="R70" s="167">
        <f t="shared" ref="R70:R79" si="30">Q70+R69</f>
        <v>0</v>
      </c>
      <c r="T70" s="174">
        <v>0</v>
      </c>
      <c r="U70" s="178">
        <f t="shared" ref="U70:U79" si="31">T70*4</f>
        <v>0</v>
      </c>
      <c r="V70" s="179">
        <f t="shared" ref="V70:V79" si="32">U70+V69</f>
        <v>0</v>
      </c>
      <c r="X70" s="323">
        <f t="shared" ref="X70:X79" si="33">R70+V70</f>
        <v>0</v>
      </c>
      <c r="Z70" s="174">
        <f t="shared" ref="Z70:Z79" si="34">K70+P70+T70</f>
        <v>0</v>
      </c>
      <c r="AA70" s="166">
        <f t="shared" ref="AA70:AA79" si="35">G70+L70+Q70+U70</f>
        <v>0</v>
      </c>
      <c r="AB70" s="167">
        <f t="shared" ref="AB70:AB79" si="36">AA70+AB69</f>
        <v>87457</v>
      </c>
      <c r="AD70" s="65"/>
    </row>
    <row r="71" spans="2:30">
      <c r="B71" s="337"/>
      <c r="C71" s="187">
        <v>46478</v>
      </c>
      <c r="D71" s="188">
        <f t="shared" ref="D71:E71" si="37">1+D70</f>
        <v>60</v>
      </c>
      <c r="E71" s="189">
        <f t="shared" si="37"/>
        <v>42</v>
      </c>
      <c r="G71" s="174">
        <f t="shared" si="24"/>
        <v>0</v>
      </c>
      <c r="H71" s="167">
        <f t="shared" si="25"/>
        <v>39457</v>
      </c>
      <c r="J71" s="292">
        <v>0</v>
      </c>
      <c r="K71" s="166">
        <f t="shared" si="17"/>
        <v>0</v>
      </c>
      <c r="L71" s="166">
        <f t="shared" si="26"/>
        <v>0</v>
      </c>
      <c r="M71" s="167">
        <f t="shared" si="27"/>
        <v>48000</v>
      </c>
      <c r="O71" s="174">
        <f t="shared" si="28"/>
        <v>0</v>
      </c>
      <c r="P71" s="166">
        <v>0</v>
      </c>
      <c r="Q71" s="166">
        <f t="shared" si="29"/>
        <v>0</v>
      </c>
      <c r="R71" s="167">
        <f t="shared" si="30"/>
        <v>0</v>
      </c>
      <c r="T71" s="174">
        <v>0</v>
      </c>
      <c r="U71" s="178">
        <f t="shared" si="31"/>
        <v>0</v>
      </c>
      <c r="V71" s="179">
        <f t="shared" si="32"/>
        <v>0</v>
      </c>
      <c r="X71" s="323">
        <f t="shared" si="33"/>
        <v>0</v>
      </c>
      <c r="Z71" s="174">
        <f t="shared" si="34"/>
        <v>0</v>
      </c>
      <c r="AA71" s="166">
        <f t="shared" si="35"/>
        <v>0</v>
      </c>
      <c r="AB71" s="167">
        <f t="shared" si="36"/>
        <v>87457</v>
      </c>
      <c r="AD71" s="65"/>
    </row>
    <row r="72" spans="2:30">
      <c r="B72" s="337"/>
      <c r="C72" s="187">
        <v>46508</v>
      </c>
      <c r="D72" s="188">
        <f t="shared" ref="D72:E72" si="38">1+D71</f>
        <v>61</v>
      </c>
      <c r="E72" s="189">
        <f t="shared" si="38"/>
        <v>43</v>
      </c>
      <c r="G72" s="174">
        <f t="shared" si="24"/>
        <v>0</v>
      </c>
      <c r="H72" s="167">
        <f t="shared" si="25"/>
        <v>39457</v>
      </c>
      <c r="J72" s="292">
        <v>0</v>
      </c>
      <c r="K72" s="166">
        <f t="shared" si="17"/>
        <v>0</v>
      </c>
      <c r="L72" s="166">
        <f t="shared" si="26"/>
        <v>0</v>
      </c>
      <c r="M72" s="167">
        <f t="shared" si="27"/>
        <v>48000</v>
      </c>
      <c r="O72" s="174">
        <f t="shared" si="28"/>
        <v>0</v>
      </c>
      <c r="P72" s="166">
        <v>0</v>
      </c>
      <c r="Q72" s="166">
        <f t="shared" si="29"/>
        <v>0</v>
      </c>
      <c r="R72" s="167">
        <f t="shared" si="30"/>
        <v>0</v>
      </c>
      <c r="T72" s="174">
        <v>0</v>
      </c>
      <c r="U72" s="178">
        <f t="shared" si="31"/>
        <v>0</v>
      </c>
      <c r="V72" s="179">
        <f t="shared" si="32"/>
        <v>0</v>
      </c>
      <c r="X72" s="323">
        <f t="shared" si="33"/>
        <v>0</v>
      </c>
      <c r="Z72" s="174">
        <f t="shared" si="34"/>
        <v>0</v>
      </c>
      <c r="AA72" s="166">
        <f t="shared" si="35"/>
        <v>0</v>
      </c>
      <c r="AB72" s="167">
        <f t="shared" si="36"/>
        <v>87457</v>
      </c>
      <c r="AD72" s="65"/>
    </row>
    <row r="73" spans="2:30">
      <c r="B73" s="337"/>
      <c r="C73" s="187">
        <v>46539</v>
      </c>
      <c r="D73" s="188">
        <f t="shared" ref="D73:E73" si="39">1+D72</f>
        <v>62</v>
      </c>
      <c r="E73" s="189">
        <f t="shared" si="39"/>
        <v>44</v>
      </c>
      <c r="G73" s="174">
        <f t="shared" si="24"/>
        <v>0</v>
      </c>
      <c r="H73" s="167">
        <f t="shared" si="25"/>
        <v>39457</v>
      </c>
      <c r="J73" s="292">
        <v>0</v>
      </c>
      <c r="K73" s="166">
        <f t="shared" si="17"/>
        <v>0</v>
      </c>
      <c r="L73" s="166">
        <f t="shared" si="26"/>
        <v>0</v>
      </c>
      <c r="M73" s="167">
        <f t="shared" si="27"/>
        <v>48000</v>
      </c>
      <c r="O73" s="174">
        <f t="shared" si="28"/>
        <v>0</v>
      </c>
      <c r="P73" s="166">
        <v>0</v>
      </c>
      <c r="Q73" s="166">
        <f t="shared" si="29"/>
        <v>0</v>
      </c>
      <c r="R73" s="167">
        <f t="shared" si="30"/>
        <v>0</v>
      </c>
      <c r="T73" s="174">
        <v>0</v>
      </c>
      <c r="U73" s="178">
        <f t="shared" si="31"/>
        <v>0</v>
      </c>
      <c r="V73" s="179">
        <f t="shared" si="32"/>
        <v>0</v>
      </c>
      <c r="X73" s="323">
        <f t="shared" si="33"/>
        <v>0</v>
      </c>
      <c r="Z73" s="174">
        <f t="shared" si="34"/>
        <v>0</v>
      </c>
      <c r="AA73" s="166">
        <f t="shared" si="35"/>
        <v>0</v>
      </c>
      <c r="AB73" s="167">
        <f t="shared" si="36"/>
        <v>87457</v>
      </c>
      <c r="AD73" s="65"/>
    </row>
    <row r="74" spans="2:30">
      <c r="B74" s="337"/>
      <c r="C74" s="187">
        <v>46569</v>
      </c>
      <c r="D74" s="188">
        <f t="shared" ref="D74:E74" si="40">1+D73</f>
        <v>63</v>
      </c>
      <c r="E74" s="189">
        <f t="shared" si="40"/>
        <v>45</v>
      </c>
      <c r="G74" s="174">
        <f t="shared" si="24"/>
        <v>0</v>
      </c>
      <c r="H74" s="167">
        <f t="shared" si="25"/>
        <v>39457</v>
      </c>
      <c r="J74" s="292">
        <v>0</v>
      </c>
      <c r="K74" s="166">
        <f t="shared" si="17"/>
        <v>0</v>
      </c>
      <c r="L74" s="166">
        <f t="shared" si="26"/>
        <v>0</v>
      </c>
      <c r="M74" s="167">
        <f t="shared" si="27"/>
        <v>48000</v>
      </c>
      <c r="O74" s="174">
        <f t="shared" si="28"/>
        <v>0</v>
      </c>
      <c r="P74" s="166">
        <v>0</v>
      </c>
      <c r="Q74" s="166">
        <f t="shared" si="29"/>
        <v>0</v>
      </c>
      <c r="R74" s="167">
        <f t="shared" si="30"/>
        <v>0</v>
      </c>
      <c r="T74" s="174">
        <v>0</v>
      </c>
      <c r="U74" s="178">
        <f t="shared" si="31"/>
        <v>0</v>
      </c>
      <c r="V74" s="179">
        <f t="shared" si="32"/>
        <v>0</v>
      </c>
      <c r="X74" s="323">
        <f t="shared" si="33"/>
        <v>0</v>
      </c>
      <c r="Z74" s="174">
        <f t="shared" si="34"/>
        <v>0</v>
      </c>
      <c r="AA74" s="166">
        <f t="shared" si="35"/>
        <v>0</v>
      </c>
      <c r="AB74" s="167">
        <f t="shared" si="36"/>
        <v>87457</v>
      </c>
      <c r="AD74" s="65"/>
    </row>
    <row r="75" spans="2:30">
      <c r="B75" s="337"/>
      <c r="C75" s="187">
        <v>46600</v>
      </c>
      <c r="D75" s="188">
        <f t="shared" ref="D75:E75" si="41">1+D74</f>
        <v>64</v>
      </c>
      <c r="E75" s="189">
        <f t="shared" si="41"/>
        <v>46</v>
      </c>
      <c r="G75" s="174">
        <f t="shared" si="24"/>
        <v>0</v>
      </c>
      <c r="H75" s="167">
        <f t="shared" si="25"/>
        <v>39457</v>
      </c>
      <c r="J75" s="292">
        <v>0</v>
      </c>
      <c r="K75" s="166">
        <f t="shared" si="17"/>
        <v>0</v>
      </c>
      <c r="L75" s="166">
        <f t="shared" si="26"/>
        <v>0</v>
      </c>
      <c r="M75" s="167">
        <f t="shared" si="27"/>
        <v>48000</v>
      </c>
      <c r="O75" s="174">
        <f t="shared" si="28"/>
        <v>0</v>
      </c>
      <c r="P75" s="166">
        <v>0</v>
      </c>
      <c r="Q75" s="166">
        <f t="shared" si="29"/>
        <v>0</v>
      </c>
      <c r="R75" s="167">
        <f t="shared" si="30"/>
        <v>0</v>
      </c>
      <c r="T75" s="174">
        <v>0</v>
      </c>
      <c r="U75" s="178">
        <f t="shared" si="31"/>
        <v>0</v>
      </c>
      <c r="V75" s="179">
        <f t="shared" si="32"/>
        <v>0</v>
      </c>
      <c r="X75" s="323">
        <f t="shared" si="33"/>
        <v>0</v>
      </c>
      <c r="Z75" s="174">
        <f t="shared" si="34"/>
        <v>0</v>
      </c>
      <c r="AA75" s="166">
        <f t="shared" si="35"/>
        <v>0</v>
      </c>
      <c r="AB75" s="167">
        <f t="shared" si="36"/>
        <v>87457</v>
      </c>
      <c r="AD75" s="65"/>
    </row>
    <row r="76" spans="2:30">
      <c r="B76" s="337"/>
      <c r="C76" s="187">
        <v>46631</v>
      </c>
      <c r="D76" s="188">
        <f t="shared" ref="D76:E76" si="42">1+D75</f>
        <v>65</v>
      </c>
      <c r="E76" s="189">
        <f t="shared" si="42"/>
        <v>47</v>
      </c>
      <c r="G76" s="174">
        <f t="shared" si="24"/>
        <v>0</v>
      </c>
      <c r="H76" s="167">
        <f t="shared" si="25"/>
        <v>39457</v>
      </c>
      <c r="J76" s="292">
        <v>0</v>
      </c>
      <c r="K76" s="166">
        <f t="shared" ref="K76:K79" si="43">J76*$J$4</f>
        <v>0</v>
      </c>
      <c r="L76" s="166">
        <f t="shared" si="26"/>
        <v>0</v>
      </c>
      <c r="M76" s="167">
        <f t="shared" si="27"/>
        <v>48000</v>
      </c>
      <c r="O76" s="174">
        <f t="shared" si="28"/>
        <v>0</v>
      </c>
      <c r="P76" s="166">
        <v>0</v>
      </c>
      <c r="Q76" s="166">
        <f t="shared" si="29"/>
        <v>0</v>
      </c>
      <c r="R76" s="167">
        <f t="shared" si="30"/>
        <v>0</v>
      </c>
      <c r="T76" s="174">
        <v>0</v>
      </c>
      <c r="U76" s="178">
        <f t="shared" si="31"/>
        <v>0</v>
      </c>
      <c r="V76" s="179">
        <f t="shared" si="32"/>
        <v>0</v>
      </c>
      <c r="X76" s="323">
        <f t="shared" si="33"/>
        <v>0</v>
      </c>
      <c r="Z76" s="174">
        <f t="shared" si="34"/>
        <v>0</v>
      </c>
      <c r="AA76" s="166">
        <f t="shared" si="35"/>
        <v>0</v>
      </c>
      <c r="AB76" s="167">
        <f t="shared" si="36"/>
        <v>87457</v>
      </c>
      <c r="AD76" s="65"/>
    </row>
    <row r="77" spans="2:30">
      <c r="B77" s="337"/>
      <c r="C77" s="187">
        <v>46661</v>
      </c>
      <c r="D77" s="188">
        <f t="shared" ref="D77:E77" si="44">1+D76</f>
        <v>66</v>
      </c>
      <c r="E77" s="189">
        <f t="shared" si="44"/>
        <v>48</v>
      </c>
      <c r="G77" s="174">
        <f t="shared" si="24"/>
        <v>0</v>
      </c>
      <c r="H77" s="167">
        <f t="shared" si="25"/>
        <v>39457</v>
      </c>
      <c r="J77" s="292">
        <v>0</v>
      </c>
      <c r="K77" s="166">
        <f t="shared" si="43"/>
        <v>0</v>
      </c>
      <c r="L77" s="166">
        <f t="shared" si="26"/>
        <v>0</v>
      </c>
      <c r="M77" s="167">
        <f t="shared" si="27"/>
        <v>48000</v>
      </c>
      <c r="O77" s="174">
        <f t="shared" si="28"/>
        <v>0</v>
      </c>
      <c r="P77" s="166">
        <v>0</v>
      </c>
      <c r="Q77" s="166">
        <f t="shared" si="29"/>
        <v>0</v>
      </c>
      <c r="R77" s="167">
        <f t="shared" si="30"/>
        <v>0</v>
      </c>
      <c r="T77" s="174">
        <v>0</v>
      </c>
      <c r="U77" s="178">
        <f t="shared" si="31"/>
        <v>0</v>
      </c>
      <c r="V77" s="179">
        <f t="shared" si="32"/>
        <v>0</v>
      </c>
      <c r="X77" s="323">
        <f t="shared" si="33"/>
        <v>0</v>
      </c>
      <c r="Z77" s="174">
        <f t="shared" si="34"/>
        <v>0</v>
      </c>
      <c r="AA77" s="166">
        <f t="shared" si="35"/>
        <v>0</v>
      </c>
      <c r="AB77" s="167">
        <f t="shared" si="36"/>
        <v>87457</v>
      </c>
      <c r="AD77" s="65"/>
    </row>
    <row r="78" spans="2:30">
      <c r="B78" s="337"/>
      <c r="C78" s="187">
        <v>46692</v>
      </c>
      <c r="D78" s="188">
        <f t="shared" ref="D78:E78" si="45">1+D77</f>
        <v>67</v>
      </c>
      <c r="E78" s="189">
        <f t="shared" si="45"/>
        <v>49</v>
      </c>
      <c r="G78" s="174">
        <f t="shared" si="24"/>
        <v>0</v>
      </c>
      <c r="H78" s="167">
        <f t="shared" si="25"/>
        <v>39457</v>
      </c>
      <c r="J78" s="292">
        <v>0</v>
      </c>
      <c r="K78" s="166">
        <f t="shared" si="43"/>
        <v>0</v>
      </c>
      <c r="L78" s="166">
        <f t="shared" si="26"/>
        <v>0</v>
      </c>
      <c r="M78" s="167">
        <f t="shared" si="27"/>
        <v>48000</v>
      </c>
      <c r="O78" s="174">
        <f t="shared" si="28"/>
        <v>0</v>
      </c>
      <c r="P78" s="166">
        <v>0</v>
      </c>
      <c r="Q78" s="166">
        <f t="shared" si="29"/>
        <v>0</v>
      </c>
      <c r="R78" s="167">
        <f t="shared" si="30"/>
        <v>0</v>
      </c>
      <c r="T78" s="174">
        <v>0</v>
      </c>
      <c r="U78" s="178">
        <f t="shared" si="31"/>
        <v>0</v>
      </c>
      <c r="V78" s="179">
        <f t="shared" si="32"/>
        <v>0</v>
      </c>
      <c r="X78" s="323">
        <f t="shared" si="33"/>
        <v>0</v>
      </c>
      <c r="Z78" s="174">
        <f t="shared" si="34"/>
        <v>0</v>
      </c>
      <c r="AA78" s="166">
        <f t="shared" si="35"/>
        <v>0</v>
      </c>
      <c r="AB78" s="167">
        <f t="shared" si="36"/>
        <v>87457</v>
      </c>
      <c r="AD78" s="65"/>
    </row>
    <row r="79" spans="2:30" ht="15" thickBot="1">
      <c r="B79" s="191"/>
      <c r="C79" s="192">
        <v>46722</v>
      </c>
      <c r="D79" s="193">
        <f t="shared" ref="D79:E79" si="46">1+D78</f>
        <v>68</v>
      </c>
      <c r="E79" s="194">
        <f t="shared" si="46"/>
        <v>50</v>
      </c>
      <c r="G79" s="177">
        <f t="shared" si="24"/>
        <v>0</v>
      </c>
      <c r="H79" s="173">
        <f t="shared" si="25"/>
        <v>39457</v>
      </c>
      <c r="J79" s="294">
        <v>0</v>
      </c>
      <c r="K79" s="172">
        <f t="shared" si="43"/>
        <v>0</v>
      </c>
      <c r="L79" s="172">
        <f t="shared" si="26"/>
        <v>0</v>
      </c>
      <c r="M79" s="173">
        <f t="shared" si="27"/>
        <v>48000</v>
      </c>
      <c r="O79" s="177">
        <f t="shared" si="28"/>
        <v>0</v>
      </c>
      <c r="P79" s="172">
        <v>0</v>
      </c>
      <c r="Q79" s="172">
        <f t="shared" si="29"/>
        <v>0</v>
      </c>
      <c r="R79" s="173">
        <f t="shared" si="30"/>
        <v>0</v>
      </c>
      <c r="T79" s="177">
        <v>0</v>
      </c>
      <c r="U79" s="184">
        <f t="shared" si="31"/>
        <v>0</v>
      </c>
      <c r="V79" s="185">
        <f t="shared" si="32"/>
        <v>0</v>
      </c>
      <c r="X79" s="324">
        <f t="shared" si="33"/>
        <v>0</v>
      </c>
      <c r="Z79" s="177">
        <f t="shared" si="34"/>
        <v>0</v>
      </c>
      <c r="AA79" s="172">
        <f t="shared" si="35"/>
        <v>0</v>
      </c>
      <c r="AB79" s="173">
        <f t="shared" si="36"/>
        <v>87457</v>
      </c>
      <c r="AD79" s="64">
        <f>AB79-AB67</f>
        <v>0</v>
      </c>
    </row>
    <row r="80" spans="2:30" ht="18">
      <c r="K80" s="297" t="s">
        <v>55</v>
      </c>
      <c r="L80" s="298" t="s">
        <v>57</v>
      </c>
      <c r="M80" s="299">
        <v>53607</v>
      </c>
      <c r="P80" s="331"/>
      <c r="Q80" s="367" t="s">
        <v>84</v>
      </c>
      <c r="R80" s="165">
        <v>430800</v>
      </c>
      <c r="T80" s="331"/>
      <c r="U80" s="367" t="s">
        <v>84</v>
      </c>
      <c r="V80" s="165">
        <v>2248</v>
      </c>
      <c r="X80" s="165">
        <f>R80+V80</f>
        <v>433048</v>
      </c>
      <c r="AD80" s="199">
        <f>SUM(AD8:AD79)</f>
        <v>87457</v>
      </c>
    </row>
    <row r="81" spans="10:30" ht="18.600000000000001" thickBot="1">
      <c r="J81" s="328"/>
      <c r="K81" s="326" t="s">
        <v>61</v>
      </c>
      <c r="L81" s="2" t="s">
        <v>54</v>
      </c>
      <c r="M81" s="327">
        <v>48000</v>
      </c>
      <c r="S81" s="2"/>
      <c r="T81" s="332" t="s">
        <v>73</v>
      </c>
      <c r="U81" s="333"/>
      <c r="V81" s="331"/>
      <c r="X81" s="331" t="s">
        <v>87</v>
      </c>
      <c r="AB81" s="300" t="s">
        <v>55</v>
      </c>
      <c r="AC81" s="301"/>
      <c r="AD81" s="302">
        <f>M80</f>
        <v>53607</v>
      </c>
    </row>
    <row r="82" spans="10:30" ht="18.600000000000001" thickBot="1">
      <c r="Q82" s="35"/>
      <c r="T82" s="332" t="s">
        <v>64</v>
      </c>
      <c r="U82" s="331"/>
      <c r="V82" s="331"/>
      <c r="AB82" s="303" t="s">
        <v>56</v>
      </c>
      <c r="AC82" s="304"/>
      <c r="AD82" s="305">
        <f>AD80+AD81</f>
        <v>141064</v>
      </c>
    </row>
    <row r="83" spans="10:30">
      <c r="Q83" s="35"/>
      <c r="R83" s="306"/>
    </row>
  </sheetData>
  <pageMargins left="0.25" right="0.25" top="0.35" bottom="0.5" header="0.3" footer="0.3"/>
  <pageSetup scale="42" orientation="landscape" r:id="rId1"/>
  <headerFooter>
    <oddFooter>&amp;L&amp;Z&amp;F&amp;R&amp;A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G87"/>
  <sheetViews>
    <sheetView zoomScale="70" zoomScaleNormal="70" workbookViewId="0">
      <pane xSplit="13" ySplit="10" topLeftCell="N31" activePane="bottomRight" state="frozen"/>
      <selection pane="topRight" activeCell="N1" sqref="N1"/>
      <selection pane="bottomLeft" activeCell="A11" sqref="A11"/>
      <selection pane="bottomRight" activeCell="T73" sqref="T40:T73"/>
    </sheetView>
  </sheetViews>
  <sheetFormatPr defaultColWidth="8.88671875" defaultRowHeight="14.4"/>
  <cols>
    <col min="1" max="1" width="2" style="3" customWidth="1"/>
    <col min="2" max="2" width="15.109375" style="3" customWidth="1"/>
    <col min="3" max="3" width="10.5546875" style="35" customWidth="1"/>
    <col min="4" max="4" width="9.33203125" style="3" customWidth="1"/>
    <col min="5" max="5" width="9.109375" style="3" customWidth="1"/>
    <col min="6" max="6" width="1.88671875" style="3" customWidth="1"/>
    <col min="7" max="8" width="13.21875" style="3" customWidth="1"/>
    <col min="9" max="9" width="1.88671875" style="3" customWidth="1"/>
    <col min="10" max="13" width="12.77734375" style="3" customWidth="1"/>
    <col min="14" max="14" width="2.33203125" style="3" customWidth="1"/>
    <col min="15" max="15" width="13.109375" style="3" customWidth="1"/>
    <col min="16" max="18" width="12.77734375" style="3" customWidth="1"/>
    <col min="19" max="19" width="1.6640625" style="3" customWidth="1"/>
    <col min="20" max="22" width="12.77734375" style="3" customWidth="1"/>
    <col min="23" max="23" width="1.6640625" style="3" customWidth="1"/>
    <col min="24" max="24" width="27.77734375" style="3" customWidth="1"/>
    <col min="25" max="25" width="1.6640625" style="3" customWidth="1"/>
    <col min="26" max="28" width="12.77734375" style="3" customWidth="1"/>
    <col min="29" max="29" width="1.77734375" style="3" customWidth="1"/>
    <col min="30" max="30" width="13.109375" style="3" customWidth="1"/>
    <col min="31" max="16384" width="8.88671875" style="3"/>
  </cols>
  <sheetData>
    <row r="1" spans="2:30" s="34" customFormat="1" ht="28.8">
      <c r="B1" s="32" t="s">
        <v>32</v>
      </c>
      <c r="C1" s="33"/>
      <c r="H1" s="359">
        <f>'2 FSWD Scenario 1, End 6.30.26'!H1</f>
        <v>44971</v>
      </c>
      <c r="K1" s="23" t="s">
        <v>70</v>
      </c>
    </row>
    <row r="2" spans="2:30" ht="18.600000000000001" thickBot="1">
      <c r="C2" s="6"/>
      <c r="K2" s="358" t="s">
        <v>71</v>
      </c>
    </row>
    <row r="3" spans="2:30" ht="15" thickBot="1">
      <c r="B3" s="147"/>
      <c r="C3" s="148" t="s">
        <v>80</v>
      </c>
      <c r="D3" s="149"/>
      <c r="E3" s="149"/>
      <c r="F3" s="149"/>
      <c r="G3" s="150"/>
      <c r="O3" s="360" t="s">
        <v>74</v>
      </c>
      <c r="P3" s="3" t="s">
        <v>81</v>
      </c>
    </row>
    <row r="4" spans="2:30" ht="17.399999999999999" thickBot="1">
      <c r="J4" s="362">
        <v>15</v>
      </c>
      <c r="X4" s="330" t="s">
        <v>63</v>
      </c>
    </row>
    <row r="5" spans="2:30" ht="18.600000000000001" thickBot="1">
      <c r="C5" s="4"/>
      <c r="D5" s="4"/>
      <c r="E5" s="4"/>
      <c r="F5" s="41"/>
      <c r="G5" s="140" t="s">
        <v>45</v>
      </c>
      <c r="H5" s="141"/>
      <c r="I5" s="41"/>
      <c r="J5" s="142" t="s">
        <v>43</v>
      </c>
      <c r="K5" s="145"/>
      <c r="L5" s="42"/>
      <c r="M5" s="43"/>
      <c r="N5" s="41"/>
      <c r="O5" s="40" t="s">
        <v>82</v>
      </c>
      <c r="P5" s="162"/>
      <c r="Q5" s="163"/>
      <c r="R5" s="164"/>
      <c r="S5" s="41"/>
      <c r="T5" s="40" t="s">
        <v>82</v>
      </c>
      <c r="U5" s="163"/>
      <c r="V5" s="164"/>
      <c r="W5" s="41"/>
      <c r="X5" s="366" t="s">
        <v>83</v>
      </c>
      <c r="Y5" s="41"/>
      <c r="Z5" s="105" t="s">
        <v>44</v>
      </c>
      <c r="AA5" s="108"/>
      <c r="AB5" s="109"/>
      <c r="AD5" s="119" t="s">
        <v>46</v>
      </c>
    </row>
    <row r="6" spans="2:30" ht="18.600000000000001" thickBot="1">
      <c r="D6" s="35"/>
      <c r="E6" s="35"/>
      <c r="G6" s="138" t="s">
        <v>42</v>
      </c>
      <c r="H6" s="139"/>
      <c r="J6" s="142" t="s">
        <v>24</v>
      </c>
      <c r="K6" s="146"/>
      <c r="L6" s="143"/>
      <c r="M6" s="144"/>
      <c r="O6" s="40" t="s">
        <v>24</v>
      </c>
      <c r="P6" s="132"/>
      <c r="Q6" s="12"/>
      <c r="R6" s="11"/>
      <c r="T6" s="40" t="s">
        <v>62</v>
      </c>
      <c r="U6" s="12"/>
      <c r="V6" s="11"/>
      <c r="X6" s="334" t="s">
        <v>60</v>
      </c>
      <c r="Z6" s="105" t="s">
        <v>31</v>
      </c>
      <c r="AA6" s="106"/>
      <c r="AB6" s="107"/>
      <c r="AD6" s="120" t="s">
        <v>47</v>
      </c>
    </row>
    <row r="7" spans="2:30" s="36" customFormat="1" ht="60" customHeight="1" thickBot="1">
      <c r="C7" s="24" t="s">
        <v>17</v>
      </c>
      <c r="D7" s="10" t="s">
        <v>29</v>
      </c>
      <c r="E7" s="161" t="s">
        <v>30</v>
      </c>
      <c r="G7" s="60" t="s">
        <v>0</v>
      </c>
      <c r="H7" s="47" t="s">
        <v>23</v>
      </c>
      <c r="J7" s="307" t="s">
        <v>33</v>
      </c>
      <c r="K7" s="308" t="s">
        <v>27</v>
      </c>
      <c r="L7" s="22" t="s">
        <v>0</v>
      </c>
      <c r="M7" s="47" t="s">
        <v>23</v>
      </c>
      <c r="O7" s="127" t="s">
        <v>51</v>
      </c>
      <c r="P7" s="133" t="s">
        <v>27</v>
      </c>
      <c r="Q7" s="22" t="s">
        <v>0</v>
      </c>
      <c r="R7" s="47" t="s">
        <v>23</v>
      </c>
      <c r="T7" s="151" t="s">
        <v>58</v>
      </c>
      <c r="U7" s="22" t="s">
        <v>0</v>
      </c>
      <c r="V7" s="47" t="s">
        <v>23</v>
      </c>
      <c r="X7" s="47" t="s">
        <v>23</v>
      </c>
      <c r="Z7" s="60" t="s">
        <v>28</v>
      </c>
      <c r="AA7" s="22" t="s">
        <v>25</v>
      </c>
      <c r="AB7" s="47" t="s">
        <v>26</v>
      </c>
      <c r="AD7" s="39" t="s">
        <v>48</v>
      </c>
    </row>
    <row r="8" spans="2:30">
      <c r="B8" s="46" t="s">
        <v>1</v>
      </c>
      <c r="C8" s="113">
        <v>44562</v>
      </c>
      <c r="D8" s="37"/>
      <c r="E8" s="56"/>
      <c r="G8" s="48"/>
      <c r="H8" s="49"/>
      <c r="J8" s="54"/>
      <c r="K8" s="15"/>
      <c r="L8" s="15"/>
      <c r="M8" s="49"/>
      <c r="O8" s="62"/>
      <c r="P8" s="38"/>
      <c r="Q8" s="15"/>
      <c r="R8" s="49"/>
      <c r="T8" s="48"/>
      <c r="U8" s="15"/>
      <c r="V8" s="110"/>
      <c r="X8" s="318"/>
      <c r="Z8" s="48"/>
      <c r="AA8" s="15"/>
      <c r="AB8" s="49"/>
      <c r="AD8" s="117"/>
    </row>
    <row r="9" spans="2:30">
      <c r="B9" s="19" t="s">
        <v>6</v>
      </c>
      <c r="C9" s="114">
        <v>44593</v>
      </c>
      <c r="D9" s="9"/>
      <c r="E9" s="57"/>
      <c r="G9" s="50"/>
      <c r="H9" s="51"/>
      <c r="J9" s="55"/>
      <c r="K9" s="13"/>
      <c r="L9" s="13"/>
      <c r="M9" s="51"/>
      <c r="O9" s="50"/>
      <c r="P9" s="13"/>
      <c r="Q9" s="13"/>
      <c r="R9" s="51"/>
      <c r="T9" s="50"/>
      <c r="U9" s="13"/>
      <c r="V9" s="111"/>
      <c r="X9" s="319"/>
      <c r="Z9" s="50"/>
      <c r="AA9" s="13"/>
      <c r="AB9" s="51"/>
      <c r="AD9" s="118"/>
    </row>
    <row r="10" spans="2:30">
      <c r="B10" s="19"/>
      <c r="C10" s="114">
        <v>44621</v>
      </c>
      <c r="D10" s="9"/>
      <c r="E10" s="57"/>
      <c r="G10" s="50"/>
      <c r="H10" s="51"/>
      <c r="J10" s="55"/>
      <c r="K10" s="13"/>
      <c r="L10" s="13"/>
      <c r="M10" s="51"/>
      <c r="O10" s="50"/>
      <c r="P10" s="13"/>
      <c r="Q10" s="13"/>
      <c r="R10" s="51"/>
      <c r="T10" s="50"/>
      <c r="U10" s="13"/>
      <c r="V10" s="111"/>
      <c r="X10" s="319"/>
      <c r="Z10" s="50"/>
      <c r="AA10" s="13"/>
      <c r="AB10" s="51"/>
      <c r="AD10" s="118"/>
    </row>
    <row r="11" spans="2:30">
      <c r="B11" s="20"/>
      <c r="C11" s="114">
        <v>44652</v>
      </c>
      <c r="D11" s="9"/>
      <c r="E11" s="57"/>
      <c r="G11" s="50"/>
      <c r="H11" s="51"/>
      <c r="J11" s="55"/>
      <c r="K11" s="13"/>
      <c r="L11" s="13"/>
      <c r="M11" s="51"/>
      <c r="O11" s="50"/>
      <c r="P11" s="13"/>
      <c r="Q11" s="13"/>
      <c r="R11" s="51"/>
      <c r="T11" s="50"/>
      <c r="U11" s="13"/>
      <c r="V11" s="111"/>
      <c r="X11" s="319"/>
      <c r="Z11" s="50"/>
      <c r="AA11" s="13"/>
      <c r="AB11" s="51"/>
      <c r="AD11" s="118"/>
    </row>
    <row r="12" spans="2:30">
      <c r="B12" s="20"/>
      <c r="C12" s="114">
        <v>44682</v>
      </c>
      <c r="D12" s="9">
        <v>1</v>
      </c>
      <c r="E12" s="57"/>
      <c r="G12" s="50">
        <f>H12</f>
        <v>1077</v>
      </c>
      <c r="H12" s="51">
        <v>1077</v>
      </c>
      <c r="J12" s="335">
        <v>0</v>
      </c>
      <c r="K12" s="13">
        <f t="shared" ref="K12:K43" si="0">J12*$J$4</f>
        <v>0</v>
      </c>
      <c r="L12" s="13">
        <f t="shared" ref="L12:L61" si="1">K12*20</f>
        <v>0</v>
      </c>
      <c r="M12" s="51">
        <f>L12</f>
        <v>0</v>
      </c>
      <c r="O12" s="50">
        <v>0</v>
      </c>
      <c r="P12" s="13">
        <v>0</v>
      </c>
      <c r="Q12" s="13">
        <f t="shared" ref="Q12:Q29" si="2">P12*20</f>
        <v>0</v>
      </c>
      <c r="R12" s="51">
        <f>Q12</f>
        <v>0</v>
      </c>
      <c r="T12" s="50">
        <v>0</v>
      </c>
      <c r="U12" s="13">
        <f t="shared" ref="U12:U61" si="3">T12*4</f>
        <v>0</v>
      </c>
      <c r="V12" s="111">
        <f>U12</f>
        <v>0</v>
      </c>
      <c r="X12" s="319">
        <f>R12+V12</f>
        <v>0</v>
      </c>
      <c r="Z12" s="50">
        <f>K12+P12+T12</f>
        <v>0</v>
      </c>
      <c r="AA12" s="13">
        <f>G12+L12+Q12+U12</f>
        <v>1077</v>
      </c>
      <c r="AB12" s="51">
        <f>AA12</f>
        <v>1077</v>
      </c>
      <c r="AD12" s="63"/>
    </row>
    <row r="13" spans="2:30">
      <c r="B13" s="19"/>
      <c r="C13" s="114">
        <v>44713</v>
      </c>
      <c r="D13" s="9">
        <f>1+D12</f>
        <v>2</v>
      </c>
      <c r="E13" s="57"/>
      <c r="G13" s="50">
        <f>H13-H12</f>
        <v>1989</v>
      </c>
      <c r="H13" s="51">
        <v>3066</v>
      </c>
      <c r="J13" s="335">
        <v>0</v>
      </c>
      <c r="K13" s="13">
        <f t="shared" si="0"/>
        <v>0</v>
      </c>
      <c r="L13" s="13">
        <f t="shared" si="1"/>
        <v>0</v>
      </c>
      <c r="M13" s="51">
        <f>L13+M12</f>
        <v>0</v>
      </c>
      <c r="O13" s="50">
        <v>0</v>
      </c>
      <c r="P13" s="13">
        <v>0</v>
      </c>
      <c r="Q13" s="13">
        <f t="shared" si="2"/>
        <v>0</v>
      </c>
      <c r="R13" s="51">
        <f>Q13+R12</f>
        <v>0</v>
      </c>
      <c r="T13" s="50">
        <v>0</v>
      </c>
      <c r="U13" s="13">
        <f t="shared" si="3"/>
        <v>0</v>
      </c>
      <c r="V13" s="111">
        <f t="shared" ref="V13:V61" si="4">U13+V12</f>
        <v>0</v>
      </c>
      <c r="X13" s="319">
        <f t="shared" ref="X13:X79" si="5">R13+V13</f>
        <v>0</v>
      </c>
      <c r="Z13" s="50">
        <f t="shared" ref="Z13" si="6">K13+P13+T13</f>
        <v>0</v>
      </c>
      <c r="AA13" s="13">
        <f t="shared" ref="AA13:AA61" si="7">G13+L13+Q13+U13</f>
        <v>1989</v>
      </c>
      <c r="AB13" s="51">
        <f>AA13+AB12</f>
        <v>3066</v>
      </c>
      <c r="AD13" s="63"/>
    </row>
    <row r="14" spans="2:30">
      <c r="B14" s="19"/>
      <c r="C14" s="114">
        <v>44743</v>
      </c>
      <c r="D14" s="9">
        <f t="shared" ref="D14:E70" si="8">1+D13</f>
        <v>3</v>
      </c>
      <c r="E14" s="57"/>
      <c r="G14" s="50">
        <f t="shared" ref="G14:G17" si="9">H14-H13</f>
        <v>3083</v>
      </c>
      <c r="H14" s="51">
        <v>6149</v>
      </c>
      <c r="J14" s="335">
        <v>0</v>
      </c>
      <c r="K14" s="13">
        <f t="shared" si="0"/>
        <v>0</v>
      </c>
      <c r="L14" s="13">
        <f t="shared" si="1"/>
        <v>0</v>
      </c>
      <c r="M14" s="51">
        <f t="shared" ref="M14:M61" si="10">L14+M13</f>
        <v>0</v>
      </c>
      <c r="O14" s="50">
        <v>0</v>
      </c>
      <c r="P14" s="13">
        <v>0</v>
      </c>
      <c r="Q14" s="13">
        <f t="shared" si="2"/>
        <v>0</v>
      </c>
      <c r="R14" s="51">
        <f t="shared" ref="R14:R60" si="11">Q14+R13</f>
        <v>0</v>
      </c>
      <c r="T14" s="50">
        <v>0</v>
      </c>
      <c r="U14" s="13">
        <f t="shared" si="3"/>
        <v>0</v>
      </c>
      <c r="V14" s="111">
        <f t="shared" si="4"/>
        <v>0</v>
      </c>
      <c r="X14" s="319">
        <f t="shared" si="5"/>
        <v>0</v>
      </c>
      <c r="Z14" s="50">
        <f t="shared" ref="Z14:Z61" si="12">K14+P14+T14</f>
        <v>0</v>
      </c>
      <c r="AA14" s="13">
        <f t="shared" si="7"/>
        <v>3083</v>
      </c>
      <c r="AB14" s="51">
        <f t="shared" ref="AB14:AB61" si="13">AA14+AB13</f>
        <v>6149</v>
      </c>
      <c r="AD14" s="63"/>
    </row>
    <row r="15" spans="2:30">
      <c r="B15" s="19"/>
      <c r="C15" s="114">
        <v>44774</v>
      </c>
      <c r="D15" s="9">
        <f t="shared" si="8"/>
        <v>4</v>
      </c>
      <c r="E15" s="57"/>
      <c r="G15" s="50">
        <f t="shared" si="9"/>
        <v>6884</v>
      </c>
      <c r="H15" s="51">
        <v>13033</v>
      </c>
      <c r="J15" s="335">
        <v>0</v>
      </c>
      <c r="K15" s="13">
        <f t="shared" si="0"/>
        <v>0</v>
      </c>
      <c r="L15" s="13">
        <f t="shared" si="1"/>
        <v>0</v>
      </c>
      <c r="M15" s="51">
        <f t="shared" si="10"/>
        <v>0</v>
      </c>
      <c r="O15" s="50">
        <v>0</v>
      </c>
      <c r="P15" s="13">
        <v>0</v>
      </c>
      <c r="Q15" s="13">
        <f t="shared" si="2"/>
        <v>0</v>
      </c>
      <c r="R15" s="51">
        <f t="shared" si="11"/>
        <v>0</v>
      </c>
      <c r="T15" s="50">
        <v>0</v>
      </c>
      <c r="U15" s="13">
        <f t="shared" si="3"/>
        <v>0</v>
      </c>
      <c r="V15" s="111">
        <f t="shared" si="4"/>
        <v>0</v>
      </c>
      <c r="X15" s="319">
        <f t="shared" si="5"/>
        <v>0</v>
      </c>
      <c r="Z15" s="50">
        <f t="shared" si="12"/>
        <v>0</v>
      </c>
      <c r="AA15" s="13">
        <f t="shared" si="7"/>
        <v>6884</v>
      </c>
      <c r="AB15" s="51">
        <f t="shared" si="13"/>
        <v>13033</v>
      </c>
      <c r="AD15" s="63"/>
    </row>
    <row r="16" spans="2:30">
      <c r="B16" s="20"/>
      <c r="C16" s="114">
        <v>44805</v>
      </c>
      <c r="D16" s="9">
        <f t="shared" si="8"/>
        <v>5</v>
      </c>
      <c r="E16" s="57"/>
      <c r="G16" s="50">
        <f t="shared" si="9"/>
        <v>7774</v>
      </c>
      <c r="H16" s="51">
        <v>20807</v>
      </c>
      <c r="J16" s="335">
        <v>0</v>
      </c>
      <c r="K16" s="13">
        <f t="shared" si="0"/>
        <v>0</v>
      </c>
      <c r="L16" s="13">
        <f t="shared" si="1"/>
        <v>0</v>
      </c>
      <c r="M16" s="51">
        <f t="shared" si="10"/>
        <v>0</v>
      </c>
      <c r="O16" s="50">
        <v>0</v>
      </c>
      <c r="P16" s="13">
        <v>0</v>
      </c>
      <c r="Q16" s="13">
        <f t="shared" si="2"/>
        <v>0</v>
      </c>
      <c r="R16" s="51">
        <f t="shared" si="11"/>
        <v>0</v>
      </c>
      <c r="T16" s="50">
        <v>0</v>
      </c>
      <c r="U16" s="13">
        <f t="shared" si="3"/>
        <v>0</v>
      </c>
      <c r="V16" s="111">
        <f t="shared" si="4"/>
        <v>0</v>
      </c>
      <c r="X16" s="319">
        <f t="shared" si="5"/>
        <v>0</v>
      </c>
      <c r="Z16" s="50">
        <f t="shared" si="12"/>
        <v>0</v>
      </c>
      <c r="AA16" s="13">
        <f t="shared" si="7"/>
        <v>7774</v>
      </c>
      <c r="AB16" s="51">
        <f t="shared" si="13"/>
        <v>20807</v>
      </c>
      <c r="AD16" s="63"/>
    </row>
    <row r="17" spans="2:30">
      <c r="B17" s="20"/>
      <c r="C17" s="114">
        <v>44835</v>
      </c>
      <c r="D17" s="9">
        <f t="shared" si="8"/>
        <v>6</v>
      </c>
      <c r="E17" s="57"/>
      <c r="G17" s="50">
        <f t="shared" si="9"/>
        <v>3594</v>
      </c>
      <c r="H17" s="51">
        <v>24401</v>
      </c>
      <c r="J17" s="335">
        <v>0</v>
      </c>
      <c r="K17" s="13">
        <f t="shared" si="0"/>
        <v>0</v>
      </c>
      <c r="L17" s="13">
        <f t="shared" si="1"/>
        <v>0</v>
      </c>
      <c r="M17" s="51">
        <f t="shared" si="10"/>
        <v>0</v>
      </c>
      <c r="O17" s="50">
        <v>0</v>
      </c>
      <c r="P17" s="13">
        <v>0</v>
      </c>
      <c r="Q17" s="13">
        <f t="shared" si="2"/>
        <v>0</v>
      </c>
      <c r="R17" s="51">
        <f t="shared" si="11"/>
        <v>0</v>
      </c>
      <c r="T17" s="50">
        <v>0</v>
      </c>
      <c r="U17" s="13">
        <f t="shared" si="3"/>
        <v>0</v>
      </c>
      <c r="V17" s="111">
        <f t="shared" si="4"/>
        <v>0</v>
      </c>
      <c r="X17" s="319">
        <f t="shared" si="5"/>
        <v>0</v>
      </c>
      <c r="Z17" s="50">
        <f t="shared" si="12"/>
        <v>0</v>
      </c>
      <c r="AA17" s="13">
        <f t="shared" si="7"/>
        <v>3594</v>
      </c>
      <c r="AB17" s="51">
        <f t="shared" si="13"/>
        <v>24401</v>
      </c>
      <c r="AD17" s="63"/>
    </row>
    <row r="18" spans="2:30">
      <c r="B18" s="19"/>
      <c r="C18" s="114">
        <v>44866</v>
      </c>
      <c r="D18" s="9">
        <f t="shared" si="8"/>
        <v>7</v>
      </c>
      <c r="E18" s="57"/>
      <c r="G18" s="50">
        <v>3194</v>
      </c>
      <c r="H18" s="51">
        <f>G18+H17</f>
        <v>27595</v>
      </c>
      <c r="J18" s="335">
        <v>0</v>
      </c>
      <c r="K18" s="13">
        <f t="shared" si="0"/>
        <v>0</v>
      </c>
      <c r="L18" s="13">
        <f t="shared" si="1"/>
        <v>0</v>
      </c>
      <c r="M18" s="51">
        <f t="shared" si="10"/>
        <v>0</v>
      </c>
      <c r="O18" s="50">
        <v>0</v>
      </c>
      <c r="P18" s="13">
        <v>0</v>
      </c>
      <c r="Q18" s="13">
        <f t="shared" si="2"/>
        <v>0</v>
      </c>
      <c r="R18" s="51">
        <f t="shared" si="11"/>
        <v>0</v>
      </c>
      <c r="T18" s="50">
        <v>0</v>
      </c>
      <c r="U18" s="13">
        <f t="shared" si="3"/>
        <v>0</v>
      </c>
      <c r="V18" s="111">
        <f t="shared" si="4"/>
        <v>0</v>
      </c>
      <c r="X18" s="319">
        <f t="shared" si="5"/>
        <v>0</v>
      </c>
      <c r="Z18" s="50">
        <f t="shared" si="12"/>
        <v>0</v>
      </c>
      <c r="AA18" s="13">
        <f t="shared" si="7"/>
        <v>3194</v>
      </c>
      <c r="AB18" s="51">
        <f t="shared" si="13"/>
        <v>27595</v>
      </c>
      <c r="AD18" s="63"/>
    </row>
    <row r="19" spans="2:30" ht="15" thickBot="1">
      <c r="B19" s="21"/>
      <c r="C19" s="115">
        <v>44896</v>
      </c>
      <c r="D19" s="44">
        <f t="shared" si="8"/>
        <v>8</v>
      </c>
      <c r="E19" s="58"/>
      <c r="G19" s="61">
        <v>7160</v>
      </c>
      <c r="H19" s="52">
        <f t="shared" ref="H19:H20" si="14">G19+H18</f>
        <v>34755</v>
      </c>
      <c r="J19" s="336">
        <v>0</v>
      </c>
      <c r="K19" s="14">
        <f t="shared" si="0"/>
        <v>0</v>
      </c>
      <c r="L19" s="14">
        <f t="shared" si="1"/>
        <v>0</v>
      </c>
      <c r="M19" s="52">
        <f t="shared" si="10"/>
        <v>0</v>
      </c>
      <c r="O19" s="61">
        <v>0</v>
      </c>
      <c r="P19" s="14">
        <v>0</v>
      </c>
      <c r="Q19" s="14">
        <f t="shared" si="2"/>
        <v>0</v>
      </c>
      <c r="R19" s="52">
        <f t="shared" si="11"/>
        <v>0</v>
      </c>
      <c r="T19" s="61">
        <v>0</v>
      </c>
      <c r="U19" s="14">
        <f t="shared" si="3"/>
        <v>0</v>
      </c>
      <c r="V19" s="112">
        <f t="shared" si="4"/>
        <v>0</v>
      </c>
      <c r="X19" s="64">
        <f t="shared" si="5"/>
        <v>0</v>
      </c>
      <c r="Z19" s="61">
        <f t="shared" si="12"/>
        <v>0</v>
      </c>
      <c r="AA19" s="14">
        <f t="shared" si="7"/>
        <v>7160</v>
      </c>
      <c r="AB19" s="52">
        <f t="shared" si="13"/>
        <v>34755</v>
      </c>
      <c r="AD19" s="64">
        <f>AB19</f>
        <v>34755</v>
      </c>
    </row>
    <row r="20" spans="2:30">
      <c r="B20" s="18" t="s">
        <v>1</v>
      </c>
      <c r="C20" s="116">
        <v>44927</v>
      </c>
      <c r="D20" s="45">
        <f t="shared" si="8"/>
        <v>9</v>
      </c>
      <c r="E20" s="59"/>
      <c r="G20" s="48">
        <v>4702</v>
      </c>
      <c r="H20" s="49">
        <f t="shared" si="14"/>
        <v>39457</v>
      </c>
      <c r="J20" s="313">
        <v>0</v>
      </c>
      <c r="K20" s="314">
        <f t="shared" si="0"/>
        <v>0</v>
      </c>
      <c r="L20" s="15">
        <f t="shared" si="1"/>
        <v>0</v>
      </c>
      <c r="M20" s="49">
        <f t="shared" si="10"/>
        <v>0</v>
      </c>
      <c r="O20" s="48">
        <v>0</v>
      </c>
      <c r="P20" s="15">
        <v>0</v>
      </c>
      <c r="Q20" s="15">
        <f t="shared" si="2"/>
        <v>0</v>
      </c>
      <c r="R20" s="49">
        <f t="shared" si="11"/>
        <v>0</v>
      </c>
      <c r="T20" s="48">
        <v>0</v>
      </c>
      <c r="U20" s="15">
        <f t="shared" si="3"/>
        <v>0</v>
      </c>
      <c r="V20" s="110">
        <f t="shared" si="4"/>
        <v>0</v>
      </c>
      <c r="X20" s="320">
        <f t="shared" si="5"/>
        <v>0</v>
      </c>
      <c r="Z20" s="48">
        <f t="shared" si="12"/>
        <v>0</v>
      </c>
      <c r="AA20" s="15">
        <f t="shared" si="7"/>
        <v>4702</v>
      </c>
      <c r="AB20" s="49">
        <f t="shared" si="13"/>
        <v>39457</v>
      </c>
      <c r="AD20" s="63"/>
    </row>
    <row r="21" spans="2:30">
      <c r="B21" s="19" t="s">
        <v>6</v>
      </c>
      <c r="C21" s="114">
        <v>44958</v>
      </c>
      <c r="D21" s="9">
        <f t="shared" si="8"/>
        <v>10</v>
      </c>
      <c r="E21" s="57"/>
      <c r="G21" s="50">
        <f t="shared" ref="G21:G61" si="15">F21*20</f>
        <v>0</v>
      </c>
      <c r="H21" s="51">
        <f t="shared" ref="H21:H61" si="16">G21+H20</f>
        <v>39457</v>
      </c>
      <c r="J21" s="309">
        <v>13</v>
      </c>
      <c r="K21" s="310">
        <f t="shared" si="0"/>
        <v>195</v>
      </c>
      <c r="L21" s="13">
        <f t="shared" si="1"/>
        <v>3900</v>
      </c>
      <c r="M21" s="51">
        <f t="shared" si="10"/>
        <v>3900</v>
      </c>
      <c r="O21" s="50">
        <v>0</v>
      </c>
      <c r="P21" s="13">
        <v>0</v>
      </c>
      <c r="Q21" s="13">
        <f t="shared" si="2"/>
        <v>0</v>
      </c>
      <c r="R21" s="51">
        <f t="shared" si="11"/>
        <v>0</v>
      </c>
      <c r="T21" s="50">
        <v>0</v>
      </c>
      <c r="U21" s="13">
        <f t="shared" si="3"/>
        <v>0</v>
      </c>
      <c r="V21" s="111">
        <f t="shared" si="4"/>
        <v>0</v>
      </c>
      <c r="X21" s="319">
        <f t="shared" si="5"/>
        <v>0</v>
      </c>
      <c r="Z21" s="50">
        <f t="shared" si="12"/>
        <v>195</v>
      </c>
      <c r="AA21" s="13">
        <f t="shared" si="7"/>
        <v>3900</v>
      </c>
      <c r="AB21" s="51">
        <f t="shared" si="13"/>
        <v>43357</v>
      </c>
      <c r="AD21" s="63"/>
    </row>
    <row r="22" spans="2:30">
      <c r="B22" s="19" t="s">
        <v>16</v>
      </c>
      <c r="C22" s="114">
        <v>44986</v>
      </c>
      <c r="D22" s="9">
        <f t="shared" si="8"/>
        <v>11</v>
      </c>
      <c r="E22" s="57"/>
      <c r="G22" s="50">
        <f t="shared" si="15"/>
        <v>0</v>
      </c>
      <c r="H22" s="51">
        <f t="shared" si="16"/>
        <v>39457</v>
      </c>
      <c r="J22" s="309">
        <v>13</v>
      </c>
      <c r="K22" s="310">
        <f t="shared" si="0"/>
        <v>195</v>
      </c>
      <c r="L22" s="13">
        <f t="shared" si="1"/>
        <v>3900</v>
      </c>
      <c r="M22" s="51">
        <f t="shared" si="10"/>
        <v>7800</v>
      </c>
      <c r="O22" s="50">
        <v>0</v>
      </c>
      <c r="P22" s="13">
        <v>0</v>
      </c>
      <c r="Q22" s="13">
        <f t="shared" si="2"/>
        <v>0</v>
      </c>
      <c r="R22" s="51">
        <f t="shared" si="11"/>
        <v>0</v>
      </c>
      <c r="T22" s="50">
        <v>0</v>
      </c>
      <c r="U22" s="13">
        <f t="shared" si="3"/>
        <v>0</v>
      </c>
      <c r="V22" s="111">
        <f t="shared" si="4"/>
        <v>0</v>
      </c>
      <c r="X22" s="319">
        <f t="shared" si="5"/>
        <v>0</v>
      </c>
      <c r="Z22" s="50">
        <f t="shared" si="12"/>
        <v>195</v>
      </c>
      <c r="AA22" s="13">
        <f t="shared" si="7"/>
        <v>3900</v>
      </c>
      <c r="AB22" s="51">
        <f t="shared" si="13"/>
        <v>47257</v>
      </c>
      <c r="AD22" s="63"/>
    </row>
    <row r="23" spans="2:30">
      <c r="B23" s="20"/>
      <c r="C23" s="114">
        <v>45017</v>
      </c>
      <c r="D23" s="9">
        <f t="shared" si="8"/>
        <v>12</v>
      </c>
      <c r="E23" s="57"/>
      <c r="G23" s="50">
        <f t="shared" si="15"/>
        <v>0</v>
      </c>
      <c r="H23" s="51">
        <f t="shared" si="16"/>
        <v>39457</v>
      </c>
      <c r="J23" s="309">
        <v>13</v>
      </c>
      <c r="K23" s="310">
        <f t="shared" si="0"/>
        <v>195</v>
      </c>
      <c r="L23" s="13">
        <f t="shared" si="1"/>
        <v>3900</v>
      </c>
      <c r="M23" s="51">
        <f t="shared" si="10"/>
        <v>11700</v>
      </c>
      <c r="O23" s="50">
        <v>0</v>
      </c>
      <c r="P23" s="13">
        <v>0</v>
      </c>
      <c r="Q23" s="13">
        <f t="shared" si="2"/>
        <v>0</v>
      </c>
      <c r="R23" s="51">
        <f t="shared" si="11"/>
        <v>0</v>
      </c>
      <c r="T23" s="50">
        <v>0</v>
      </c>
      <c r="U23" s="13">
        <f t="shared" si="3"/>
        <v>0</v>
      </c>
      <c r="V23" s="111">
        <f t="shared" si="4"/>
        <v>0</v>
      </c>
      <c r="X23" s="319">
        <f t="shared" si="5"/>
        <v>0</v>
      </c>
      <c r="Z23" s="50">
        <f t="shared" si="12"/>
        <v>195</v>
      </c>
      <c r="AA23" s="13">
        <f t="shared" si="7"/>
        <v>3900</v>
      </c>
      <c r="AB23" s="51">
        <f t="shared" si="13"/>
        <v>51157</v>
      </c>
      <c r="AD23" s="63"/>
    </row>
    <row r="24" spans="2:30">
      <c r="B24" s="20"/>
      <c r="C24" s="114">
        <v>45047</v>
      </c>
      <c r="D24" s="9">
        <f t="shared" si="8"/>
        <v>13</v>
      </c>
      <c r="E24" s="57"/>
      <c r="G24" s="50">
        <f t="shared" si="15"/>
        <v>0</v>
      </c>
      <c r="H24" s="51">
        <f t="shared" si="16"/>
        <v>39457</v>
      </c>
      <c r="J24" s="309">
        <v>13</v>
      </c>
      <c r="K24" s="310">
        <f t="shared" si="0"/>
        <v>195</v>
      </c>
      <c r="L24" s="13">
        <f t="shared" si="1"/>
        <v>3900</v>
      </c>
      <c r="M24" s="51">
        <f t="shared" si="10"/>
        <v>15600</v>
      </c>
      <c r="O24" s="50">
        <v>0</v>
      </c>
      <c r="P24" s="13">
        <v>0</v>
      </c>
      <c r="Q24" s="13">
        <f t="shared" si="2"/>
        <v>0</v>
      </c>
      <c r="R24" s="51">
        <f t="shared" si="11"/>
        <v>0</v>
      </c>
      <c r="T24" s="50">
        <v>0</v>
      </c>
      <c r="U24" s="13">
        <f t="shared" si="3"/>
        <v>0</v>
      </c>
      <c r="V24" s="111">
        <f t="shared" si="4"/>
        <v>0</v>
      </c>
      <c r="X24" s="319">
        <f t="shared" si="5"/>
        <v>0</v>
      </c>
      <c r="Z24" s="50">
        <f t="shared" si="12"/>
        <v>195</v>
      </c>
      <c r="AA24" s="13">
        <f t="shared" si="7"/>
        <v>3900</v>
      </c>
      <c r="AB24" s="51">
        <f t="shared" si="13"/>
        <v>55057</v>
      </c>
      <c r="AD24" s="63"/>
    </row>
    <row r="25" spans="2:30">
      <c r="B25" s="19"/>
      <c r="C25" s="114">
        <v>45078</v>
      </c>
      <c r="D25" s="9">
        <f t="shared" si="8"/>
        <v>14</v>
      </c>
      <c r="E25" s="57"/>
      <c r="G25" s="50">
        <f t="shared" si="15"/>
        <v>0</v>
      </c>
      <c r="H25" s="51">
        <f t="shared" si="16"/>
        <v>39457</v>
      </c>
      <c r="J25" s="309">
        <v>13</v>
      </c>
      <c r="K25" s="310">
        <f t="shared" si="0"/>
        <v>195</v>
      </c>
      <c r="L25" s="13">
        <f t="shared" si="1"/>
        <v>3900</v>
      </c>
      <c r="M25" s="51">
        <f t="shared" si="10"/>
        <v>19500</v>
      </c>
      <c r="O25" s="50">
        <v>0</v>
      </c>
      <c r="P25" s="13">
        <v>0</v>
      </c>
      <c r="Q25" s="13">
        <f t="shared" si="2"/>
        <v>0</v>
      </c>
      <c r="R25" s="51">
        <f t="shared" si="11"/>
        <v>0</v>
      </c>
      <c r="T25" s="50">
        <v>0</v>
      </c>
      <c r="U25" s="13">
        <f t="shared" si="3"/>
        <v>0</v>
      </c>
      <c r="V25" s="111">
        <f t="shared" si="4"/>
        <v>0</v>
      </c>
      <c r="X25" s="319">
        <f t="shared" si="5"/>
        <v>0</v>
      </c>
      <c r="Z25" s="50">
        <f t="shared" si="12"/>
        <v>195</v>
      </c>
      <c r="AA25" s="13">
        <f t="shared" si="7"/>
        <v>3900</v>
      </c>
      <c r="AB25" s="51">
        <f t="shared" si="13"/>
        <v>58957</v>
      </c>
      <c r="AD25" s="63"/>
    </row>
    <row r="26" spans="2:30">
      <c r="B26" s="19"/>
      <c r="C26" s="114">
        <v>45108</v>
      </c>
      <c r="D26" s="9">
        <f t="shared" si="8"/>
        <v>15</v>
      </c>
      <c r="E26" s="57"/>
      <c r="G26" s="50">
        <f t="shared" si="15"/>
        <v>0</v>
      </c>
      <c r="H26" s="51">
        <f t="shared" si="16"/>
        <v>39457</v>
      </c>
      <c r="J26" s="309">
        <v>13</v>
      </c>
      <c r="K26" s="310">
        <f t="shared" si="0"/>
        <v>195</v>
      </c>
      <c r="L26" s="13">
        <f t="shared" si="1"/>
        <v>3900</v>
      </c>
      <c r="M26" s="51">
        <f t="shared" si="10"/>
        <v>23400</v>
      </c>
      <c r="O26" s="50">
        <v>0</v>
      </c>
      <c r="P26" s="13">
        <v>0</v>
      </c>
      <c r="Q26" s="13">
        <f t="shared" si="2"/>
        <v>0</v>
      </c>
      <c r="R26" s="51">
        <f t="shared" si="11"/>
        <v>0</v>
      </c>
      <c r="T26" s="50">
        <v>0</v>
      </c>
      <c r="U26" s="13">
        <f t="shared" si="3"/>
        <v>0</v>
      </c>
      <c r="V26" s="111">
        <f t="shared" si="4"/>
        <v>0</v>
      </c>
      <c r="X26" s="319">
        <f t="shared" si="5"/>
        <v>0</v>
      </c>
      <c r="Z26" s="50">
        <f t="shared" si="12"/>
        <v>195</v>
      </c>
      <c r="AA26" s="13">
        <f t="shared" si="7"/>
        <v>3900</v>
      </c>
      <c r="AB26" s="51">
        <f t="shared" si="13"/>
        <v>62857</v>
      </c>
      <c r="AD26" s="63"/>
    </row>
    <row r="27" spans="2:30">
      <c r="B27" s="19"/>
      <c r="C27" s="114">
        <v>45139</v>
      </c>
      <c r="D27" s="9">
        <f t="shared" si="8"/>
        <v>16</v>
      </c>
      <c r="E27" s="57"/>
      <c r="G27" s="50">
        <f t="shared" si="15"/>
        <v>0</v>
      </c>
      <c r="H27" s="51">
        <f t="shared" si="16"/>
        <v>39457</v>
      </c>
      <c r="J27" s="309">
        <v>13</v>
      </c>
      <c r="K27" s="310">
        <f t="shared" si="0"/>
        <v>195</v>
      </c>
      <c r="L27" s="13">
        <f t="shared" si="1"/>
        <v>3900</v>
      </c>
      <c r="M27" s="51">
        <f t="shared" si="10"/>
        <v>27300</v>
      </c>
      <c r="O27" s="50">
        <v>0</v>
      </c>
      <c r="P27" s="13">
        <v>0</v>
      </c>
      <c r="Q27" s="13">
        <f t="shared" si="2"/>
        <v>0</v>
      </c>
      <c r="R27" s="51">
        <f t="shared" si="11"/>
        <v>0</v>
      </c>
      <c r="T27" s="50">
        <v>0</v>
      </c>
      <c r="U27" s="13">
        <f t="shared" si="3"/>
        <v>0</v>
      </c>
      <c r="V27" s="111">
        <f t="shared" si="4"/>
        <v>0</v>
      </c>
      <c r="X27" s="319">
        <f t="shared" si="5"/>
        <v>0</v>
      </c>
      <c r="Z27" s="50">
        <f t="shared" si="12"/>
        <v>195</v>
      </c>
      <c r="AA27" s="13">
        <f t="shared" si="7"/>
        <v>3900</v>
      </c>
      <c r="AB27" s="51">
        <f t="shared" si="13"/>
        <v>66757</v>
      </c>
      <c r="AD27" s="63"/>
    </row>
    <row r="28" spans="2:30">
      <c r="B28" s="20"/>
      <c r="C28" s="114">
        <v>45170</v>
      </c>
      <c r="D28" s="9">
        <f t="shared" si="8"/>
        <v>17</v>
      </c>
      <c r="E28" s="57"/>
      <c r="G28" s="50">
        <f t="shared" si="15"/>
        <v>0</v>
      </c>
      <c r="H28" s="51">
        <f t="shared" si="16"/>
        <v>39457</v>
      </c>
      <c r="J28" s="309">
        <v>13</v>
      </c>
      <c r="K28" s="310">
        <f t="shared" si="0"/>
        <v>195</v>
      </c>
      <c r="L28" s="13">
        <f t="shared" si="1"/>
        <v>3900</v>
      </c>
      <c r="M28" s="51">
        <f t="shared" si="10"/>
        <v>31200</v>
      </c>
      <c r="O28" s="50">
        <v>0</v>
      </c>
      <c r="P28" s="13">
        <v>0</v>
      </c>
      <c r="Q28" s="13">
        <f t="shared" si="2"/>
        <v>0</v>
      </c>
      <c r="R28" s="51">
        <f t="shared" si="11"/>
        <v>0</v>
      </c>
      <c r="T28" s="50">
        <v>0</v>
      </c>
      <c r="U28" s="13">
        <f t="shared" si="3"/>
        <v>0</v>
      </c>
      <c r="V28" s="111">
        <f t="shared" si="4"/>
        <v>0</v>
      </c>
      <c r="X28" s="319">
        <f t="shared" si="5"/>
        <v>0</v>
      </c>
      <c r="Z28" s="50">
        <f t="shared" si="12"/>
        <v>195</v>
      </c>
      <c r="AA28" s="13">
        <f t="shared" si="7"/>
        <v>3900</v>
      </c>
      <c r="AB28" s="51">
        <f t="shared" si="13"/>
        <v>70657</v>
      </c>
      <c r="AD28" s="63"/>
    </row>
    <row r="29" spans="2:30">
      <c r="B29" s="20"/>
      <c r="C29" s="114">
        <v>45200</v>
      </c>
      <c r="D29" s="9">
        <f t="shared" si="8"/>
        <v>18</v>
      </c>
      <c r="E29" s="57"/>
      <c r="G29" s="50">
        <f t="shared" si="15"/>
        <v>0</v>
      </c>
      <c r="H29" s="51">
        <f t="shared" si="16"/>
        <v>39457</v>
      </c>
      <c r="J29" s="309">
        <v>13</v>
      </c>
      <c r="K29" s="310">
        <f t="shared" si="0"/>
        <v>195</v>
      </c>
      <c r="L29" s="13">
        <f t="shared" si="1"/>
        <v>3900</v>
      </c>
      <c r="M29" s="51">
        <f t="shared" si="10"/>
        <v>35100</v>
      </c>
      <c r="O29" s="50">
        <v>0</v>
      </c>
      <c r="P29" s="13">
        <v>0</v>
      </c>
      <c r="Q29" s="13">
        <f t="shared" si="2"/>
        <v>0</v>
      </c>
      <c r="R29" s="51">
        <f t="shared" si="11"/>
        <v>0</v>
      </c>
      <c r="T29" s="50">
        <v>0</v>
      </c>
      <c r="U29" s="13">
        <f t="shared" si="3"/>
        <v>0</v>
      </c>
      <c r="V29" s="111">
        <f t="shared" si="4"/>
        <v>0</v>
      </c>
      <c r="X29" s="319">
        <f t="shared" si="5"/>
        <v>0</v>
      </c>
      <c r="Z29" s="50">
        <f t="shared" si="12"/>
        <v>195</v>
      </c>
      <c r="AA29" s="13">
        <f t="shared" si="7"/>
        <v>3900</v>
      </c>
      <c r="AB29" s="51">
        <f t="shared" si="13"/>
        <v>74557</v>
      </c>
      <c r="AD29" s="63"/>
    </row>
    <row r="30" spans="2:30">
      <c r="B30" s="19"/>
      <c r="C30" s="114">
        <v>45231</v>
      </c>
      <c r="D30" s="9">
        <f t="shared" si="8"/>
        <v>19</v>
      </c>
      <c r="E30" s="57">
        <f t="shared" ref="E30:E69" si="17">1+E29</f>
        <v>1</v>
      </c>
      <c r="G30" s="50">
        <f t="shared" si="15"/>
        <v>0</v>
      </c>
      <c r="H30" s="51">
        <f t="shared" si="16"/>
        <v>39457</v>
      </c>
      <c r="J30" s="309">
        <v>13</v>
      </c>
      <c r="K30" s="310">
        <f t="shared" si="0"/>
        <v>195</v>
      </c>
      <c r="L30" s="13">
        <f t="shared" si="1"/>
        <v>3900</v>
      </c>
      <c r="M30" s="51">
        <f t="shared" si="10"/>
        <v>39000</v>
      </c>
      <c r="O30" s="128"/>
      <c r="P30" s="134"/>
      <c r="Q30" s="13">
        <f t="shared" ref="Q30:Q60" si="18">P30*20</f>
        <v>0</v>
      </c>
      <c r="R30" s="51">
        <f t="shared" si="11"/>
        <v>0</v>
      </c>
      <c r="T30" s="50">
        <v>0</v>
      </c>
      <c r="U30" s="13">
        <f t="shared" si="3"/>
        <v>0</v>
      </c>
      <c r="V30" s="111">
        <f t="shared" si="4"/>
        <v>0</v>
      </c>
      <c r="X30" s="319">
        <f>R30+V30</f>
        <v>0</v>
      </c>
      <c r="Z30" s="50">
        <f t="shared" si="12"/>
        <v>195</v>
      </c>
      <c r="AA30" s="13">
        <f t="shared" si="7"/>
        <v>3900</v>
      </c>
      <c r="AB30" s="51">
        <f t="shared" si="13"/>
        <v>78457</v>
      </c>
      <c r="AD30" s="63"/>
    </row>
    <row r="31" spans="2:30" ht="15" thickBot="1">
      <c r="B31" s="21"/>
      <c r="C31" s="115">
        <v>45261</v>
      </c>
      <c r="D31" s="44">
        <f t="shared" si="8"/>
        <v>20</v>
      </c>
      <c r="E31" s="58">
        <f t="shared" si="17"/>
        <v>2</v>
      </c>
      <c r="G31" s="61">
        <f t="shared" si="15"/>
        <v>0</v>
      </c>
      <c r="H31" s="52">
        <f t="shared" si="16"/>
        <v>39457</v>
      </c>
      <c r="J31" s="311">
        <v>13</v>
      </c>
      <c r="K31" s="312">
        <f t="shared" si="0"/>
        <v>195</v>
      </c>
      <c r="L31" s="14">
        <f t="shared" si="1"/>
        <v>3900</v>
      </c>
      <c r="M31" s="52">
        <f t="shared" si="10"/>
        <v>42900</v>
      </c>
      <c r="O31" s="129"/>
      <c r="P31" s="135"/>
      <c r="Q31" s="14">
        <f t="shared" si="18"/>
        <v>0</v>
      </c>
      <c r="R31" s="52">
        <f t="shared" si="11"/>
        <v>0</v>
      </c>
      <c r="T31" s="61">
        <v>0</v>
      </c>
      <c r="U31" s="14">
        <f t="shared" si="3"/>
        <v>0</v>
      </c>
      <c r="V31" s="112">
        <f t="shared" si="4"/>
        <v>0</v>
      </c>
      <c r="X31" s="64">
        <f t="shared" si="5"/>
        <v>0</v>
      </c>
      <c r="Z31" s="61">
        <f t="shared" si="12"/>
        <v>195</v>
      </c>
      <c r="AA31" s="14">
        <f t="shared" si="7"/>
        <v>3900</v>
      </c>
      <c r="AB31" s="52">
        <f t="shared" si="13"/>
        <v>82357</v>
      </c>
      <c r="AD31" s="64">
        <f>AB31-AB19</f>
        <v>47602</v>
      </c>
    </row>
    <row r="32" spans="2:30">
      <c r="B32" s="18" t="s">
        <v>1</v>
      </c>
      <c r="C32" s="116">
        <v>45292</v>
      </c>
      <c r="D32" s="45">
        <f t="shared" si="8"/>
        <v>21</v>
      </c>
      <c r="E32" s="59">
        <f t="shared" si="17"/>
        <v>3</v>
      </c>
      <c r="G32" s="48">
        <f t="shared" si="15"/>
        <v>0</v>
      </c>
      <c r="H32" s="49">
        <f t="shared" si="16"/>
        <v>39457</v>
      </c>
      <c r="J32" s="313">
        <v>7</v>
      </c>
      <c r="K32" s="314">
        <f t="shared" si="0"/>
        <v>105</v>
      </c>
      <c r="L32" s="15">
        <f t="shared" si="1"/>
        <v>2100</v>
      </c>
      <c r="M32" s="49">
        <f t="shared" si="10"/>
        <v>45000</v>
      </c>
      <c r="O32" s="130"/>
      <c r="P32" s="136"/>
      <c r="Q32" s="15">
        <f t="shared" si="18"/>
        <v>0</v>
      </c>
      <c r="R32" s="49">
        <f t="shared" si="11"/>
        <v>0</v>
      </c>
      <c r="T32" s="48">
        <v>0</v>
      </c>
      <c r="U32" s="15">
        <f t="shared" si="3"/>
        <v>0</v>
      </c>
      <c r="V32" s="110">
        <f t="shared" si="4"/>
        <v>0</v>
      </c>
      <c r="X32" s="320">
        <f t="shared" si="5"/>
        <v>0</v>
      </c>
      <c r="Z32" s="48">
        <f t="shared" si="12"/>
        <v>105</v>
      </c>
      <c r="AA32" s="15">
        <f t="shared" si="7"/>
        <v>2100</v>
      </c>
      <c r="AB32" s="49">
        <f t="shared" si="13"/>
        <v>84457</v>
      </c>
      <c r="AD32" s="63"/>
    </row>
    <row r="33" spans="2:30">
      <c r="B33" s="19" t="s">
        <v>6</v>
      </c>
      <c r="C33" s="114">
        <v>45323</v>
      </c>
      <c r="D33" s="9">
        <f t="shared" si="8"/>
        <v>22</v>
      </c>
      <c r="E33" s="57">
        <f t="shared" si="17"/>
        <v>4</v>
      </c>
      <c r="G33" s="50">
        <f t="shared" si="15"/>
        <v>0</v>
      </c>
      <c r="H33" s="51">
        <f t="shared" si="16"/>
        <v>39457</v>
      </c>
      <c r="J33" s="309">
        <v>7</v>
      </c>
      <c r="K33" s="310">
        <f t="shared" si="0"/>
        <v>105</v>
      </c>
      <c r="L33" s="13">
        <f t="shared" si="1"/>
        <v>2100</v>
      </c>
      <c r="M33" s="51">
        <f t="shared" si="10"/>
        <v>47100</v>
      </c>
      <c r="O33" s="128"/>
      <c r="P33" s="134"/>
      <c r="Q33" s="13">
        <f t="shared" si="18"/>
        <v>0</v>
      </c>
      <c r="R33" s="51">
        <f t="shared" si="11"/>
        <v>0</v>
      </c>
      <c r="T33" s="50">
        <v>0</v>
      </c>
      <c r="U33" s="13">
        <f t="shared" si="3"/>
        <v>0</v>
      </c>
      <c r="V33" s="111">
        <f t="shared" si="4"/>
        <v>0</v>
      </c>
      <c r="X33" s="319">
        <f t="shared" si="5"/>
        <v>0</v>
      </c>
      <c r="Z33" s="50">
        <f t="shared" si="12"/>
        <v>105</v>
      </c>
      <c r="AA33" s="13">
        <f t="shared" si="7"/>
        <v>2100</v>
      </c>
      <c r="AB33" s="51">
        <f t="shared" si="13"/>
        <v>86557</v>
      </c>
      <c r="AD33" s="63"/>
    </row>
    <row r="34" spans="2:30">
      <c r="B34" s="19" t="s">
        <v>16</v>
      </c>
      <c r="C34" s="114">
        <v>45352</v>
      </c>
      <c r="D34" s="9">
        <f t="shared" si="8"/>
        <v>23</v>
      </c>
      <c r="E34" s="57">
        <f t="shared" si="17"/>
        <v>5</v>
      </c>
      <c r="G34" s="50">
        <f t="shared" si="15"/>
        <v>0</v>
      </c>
      <c r="H34" s="51">
        <f t="shared" si="16"/>
        <v>39457</v>
      </c>
      <c r="J34" s="309">
        <v>3</v>
      </c>
      <c r="K34" s="310">
        <f t="shared" si="0"/>
        <v>45</v>
      </c>
      <c r="L34" s="13">
        <f t="shared" si="1"/>
        <v>900</v>
      </c>
      <c r="M34" s="51">
        <f t="shared" si="10"/>
        <v>48000</v>
      </c>
      <c r="O34" s="128"/>
      <c r="P34" s="134"/>
      <c r="Q34" s="13">
        <f t="shared" si="18"/>
        <v>0</v>
      </c>
      <c r="R34" s="51">
        <f t="shared" si="11"/>
        <v>0</v>
      </c>
      <c r="T34" s="50">
        <v>0</v>
      </c>
      <c r="U34" s="13">
        <f t="shared" si="3"/>
        <v>0</v>
      </c>
      <c r="V34" s="111">
        <f t="shared" si="4"/>
        <v>0</v>
      </c>
      <c r="X34" s="319">
        <f t="shared" si="5"/>
        <v>0</v>
      </c>
      <c r="Z34" s="50">
        <f t="shared" si="12"/>
        <v>45</v>
      </c>
      <c r="AA34" s="13">
        <f t="shared" si="7"/>
        <v>900</v>
      </c>
      <c r="AB34" s="51">
        <f t="shared" si="13"/>
        <v>87457</v>
      </c>
      <c r="AD34" s="63"/>
    </row>
    <row r="35" spans="2:30">
      <c r="B35" s="20"/>
      <c r="C35" s="114">
        <v>45383</v>
      </c>
      <c r="D35" s="9">
        <f t="shared" si="8"/>
        <v>24</v>
      </c>
      <c r="E35" s="57">
        <f t="shared" si="17"/>
        <v>6</v>
      </c>
      <c r="G35" s="50">
        <f t="shared" si="15"/>
        <v>0</v>
      </c>
      <c r="H35" s="51">
        <f t="shared" si="16"/>
        <v>39457</v>
      </c>
      <c r="J35" s="309">
        <v>0</v>
      </c>
      <c r="K35" s="310">
        <f t="shared" si="0"/>
        <v>0</v>
      </c>
      <c r="L35" s="13">
        <f t="shared" si="1"/>
        <v>0</v>
      </c>
      <c r="M35" s="51">
        <f t="shared" si="10"/>
        <v>48000</v>
      </c>
      <c r="O35" s="128"/>
      <c r="P35" s="134"/>
      <c r="Q35" s="13">
        <f t="shared" si="18"/>
        <v>0</v>
      </c>
      <c r="R35" s="51">
        <f t="shared" si="11"/>
        <v>0</v>
      </c>
      <c r="T35" s="50">
        <v>0</v>
      </c>
      <c r="U35" s="13">
        <f t="shared" si="3"/>
        <v>0</v>
      </c>
      <c r="V35" s="111">
        <f t="shared" si="4"/>
        <v>0</v>
      </c>
      <c r="X35" s="319">
        <f t="shared" si="5"/>
        <v>0</v>
      </c>
      <c r="Z35" s="50">
        <f t="shared" si="12"/>
        <v>0</v>
      </c>
      <c r="AA35" s="13">
        <f t="shared" si="7"/>
        <v>0</v>
      </c>
      <c r="AB35" s="51">
        <f t="shared" si="13"/>
        <v>87457</v>
      </c>
      <c r="AD35" s="63"/>
    </row>
    <row r="36" spans="2:30">
      <c r="B36" s="20"/>
      <c r="C36" s="114">
        <v>45413</v>
      </c>
      <c r="D36" s="9">
        <f t="shared" si="8"/>
        <v>25</v>
      </c>
      <c r="E36" s="57">
        <f t="shared" si="17"/>
        <v>7</v>
      </c>
      <c r="G36" s="50">
        <f t="shared" si="15"/>
        <v>0</v>
      </c>
      <c r="H36" s="51">
        <f t="shared" si="16"/>
        <v>39457</v>
      </c>
      <c r="J36" s="309">
        <v>0</v>
      </c>
      <c r="K36" s="310">
        <f t="shared" si="0"/>
        <v>0</v>
      </c>
      <c r="L36" s="13">
        <f t="shared" si="1"/>
        <v>0</v>
      </c>
      <c r="M36" s="51">
        <f t="shared" si="10"/>
        <v>48000</v>
      </c>
      <c r="O36" s="128"/>
      <c r="P36" s="134"/>
      <c r="Q36" s="13">
        <f t="shared" si="18"/>
        <v>0</v>
      </c>
      <c r="R36" s="51">
        <f t="shared" si="11"/>
        <v>0</v>
      </c>
      <c r="T36" s="50">
        <v>0</v>
      </c>
      <c r="U36" s="13">
        <f t="shared" si="3"/>
        <v>0</v>
      </c>
      <c r="V36" s="111">
        <f t="shared" si="4"/>
        <v>0</v>
      </c>
      <c r="X36" s="319">
        <f t="shared" si="5"/>
        <v>0</v>
      </c>
      <c r="Z36" s="50">
        <f t="shared" si="12"/>
        <v>0</v>
      </c>
      <c r="AA36" s="13">
        <f t="shared" si="7"/>
        <v>0</v>
      </c>
      <c r="AB36" s="51">
        <f t="shared" si="13"/>
        <v>87457</v>
      </c>
      <c r="AD36" s="63"/>
    </row>
    <row r="37" spans="2:30">
      <c r="B37" s="19"/>
      <c r="C37" s="114">
        <v>45444</v>
      </c>
      <c r="D37" s="9">
        <f t="shared" si="8"/>
        <v>26</v>
      </c>
      <c r="E37" s="57">
        <f t="shared" si="17"/>
        <v>8</v>
      </c>
      <c r="G37" s="50">
        <f t="shared" si="15"/>
        <v>0</v>
      </c>
      <c r="H37" s="51">
        <f t="shared" si="16"/>
        <v>39457</v>
      </c>
      <c r="J37" s="309">
        <v>0</v>
      </c>
      <c r="K37" s="310">
        <f t="shared" si="0"/>
        <v>0</v>
      </c>
      <c r="L37" s="13">
        <f t="shared" si="1"/>
        <v>0</v>
      </c>
      <c r="M37" s="51">
        <f t="shared" si="10"/>
        <v>48000</v>
      </c>
      <c r="O37" s="128"/>
      <c r="P37" s="134"/>
      <c r="Q37" s="13">
        <f t="shared" si="18"/>
        <v>0</v>
      </c>
      <c r="R37" s="51">
        <f t="shared" si="11"/>
        <v>0</v>
      </c>
      <c r="T37" s="50">
        <v>0</v>
      </c>
      <c r="U37" s="13">
        <f t="shared" si="3"/>
        <v>0</v>
      </c>
      <c r="V37" s="111">
        <f t="shared" si="4"/>
        <v>0</v>
      </c>
      <c r="X37" s="319">
        <f t="shared" si="5"/>
        <v>0</v>
      </c>
      <c r="Z37" s="50">
        <f t="shared" si="12"/>
        <v>0</v>
      </c>
      <c r="AA37" s="13">
        <f t="shared" si="7"/>
        <v>0</v>
      </c>
      <c r="AB37" s="51">
        <f t="shared" si="13"/>
        <v>87457</v>
      </c>
      <c r="AD37" s="63"/>
    </row>
    <row r="38" spans="2:30">
      <c r="B38" s="19"/>
      <c r="C38" s="114">
        <v>45474</v>
      </c>
      <c r="D38" s="9">
        <f t="shared" si="8"/>
        <v>27</v>
      </c>
      <c r="E38" s="57">
        <f t="shared" si="17"/>
        <v>9</v>
      </c>
      <c r="G38" s="50">
        <f t="shared" si="15"/>
        <v>0</v>
      </c>
      <c r="H38" s="51">
        <f t="shared" si="16"/>
        <v>39457</v>
      </c>
      <c r="J38" s="309">
        <v>0</v>
      </c>
      <c r="K38" s="310">
        <f t="shared" si="0"/>
        <v>0</v>
      </c>
      <c r="L38" s="13">
        <f t="shared" si="1"/>
        <v>0</v>
      </c>
      <c r="M38" s="51">
        <f t="shared" si="10"/>
        <v>48000</v>
      </c>
      <c r="O38" s="128"/>
      <c r="P38" s="134"/>
      <c r="Q38" s="13">
        <f t="shared" si="18"/>
        <v>0</v>
      </c>
      <c r="R38" s="51">
        <f t="shared" si="11"/>
        <v>0</v>
      </c>
      <c r="T38" s="50">
        <v>0</v>
      </c>
      <c r="U38" s="13">
        <f t="shared" si="3"/>
        <v>0</v>
      </c>
      <c r="V38" s="111">
        <f t="shared" si="4"/>
        <v>0</v>
      </c>
      <c r="X38" s="319">
        <f t="shared" si="5"/>
        <v>0</v>
      </c>
      <c r="Z38" s="50">
        <f t="shared" si="12"/>
        <v>0</v>
      </c>
      <c r="AA38" s="13">
        <f t="shared" si="7"/>
        <v>0</v>
      </c>
      <c r="AB38" s="51">
        <f t="shared" si="13"/>
        <v>87457</v>
      </c>
      <c r="AD38" s="63"/>
    </row>
    <row r="39" spans="2:30">
      <c r="B39" s="19"/>
      <c r="C39" s="114">
        <v>45505</v>
      </c>
      <c r="D39" s="9">
        <f t="shared" si="8"/>
        <v>28</v>
      </c>
      <c r="E39" s="57">
        <f t="shared" si="17"/>
        <v>10</v>
      </c>
      <c r="G39" s="50">
        <f t="shared" si="15"/>
        <v>0</v>
      </c>
      <c r="H39" s="51">
        <f t="shared" si="16"/>
        <v>39457</v>
      </c>
      <c r="J39" s="309">
        <v>0</v>
      </c>
      <c r="K39" s="310">
        <f t="shared" si="0"/>
        <v>0</v>
      </c>
      <c r="L39" s="13">
        <f t="shared" si="1"/>
        <v>0</v>
      </c>
      <c r="M39" s="51">
        <f t="shared" si="10"/>
        <v>48000</v>
      </c>
      <c r="O39" s="128"/>
      <c r="P39" s="134"/>
      <c r="Q39" s="13">
        <f t="shared" si="18"/>
        <v>0</v>
      </c>
      <c r="R39" s="51">
        <f t="shared" si="11"/>
        <v>0</v>
      </c>
      <c r="T39" s="50">
        <v>0</v>
      </c>
      <c r="U39" s="13">
        <f t="shared" si="3"/>
        <v>0</v>
      </c>
      <c r="V39" s="111">
        <f t="shared" si="4"/>
        <v>0</v>
      </c>
      <c r="X39" s="319">
        <f t="shared" si="5"/>
        <v>0</v>
      </c>
      <c r="Z39" s="50">
        <f t="shared" si="12"/>
        <v>0</v>
      </c>
      <c r="AA39" s="13">
        <f t="shared" si="7"/>
        <v>0</v>
      </c>
      <c r="AB39" s="51">
        <f t="shared" si="13"/>
        <v>87457</v>
      </c>
      <c r="AD39" s="63"/>
    </row>
    <row r="40" spans="2:30">
      <c r="B40" s="20"/>
      <c r="C40" s="114">
        <v>45536</v>
      </c>
      <c r="D40" s="9">
        <f t="shared" si="8"/>
        <v>29</v>
      </c>
      <c r="E40" s="57">
        <f t="shared" si="17"/>
        <v>11</v>
      </c>
      <c r="G40" s="50">
        <f t="shared" si="15"/>
        <v>0</v>
      </c>
      <c r="H40" s="51">
        <f t="shared" si="16"/>
        <v>39457</v>
      </c>
      <c r="J40" s="309">
        <v>0</v>
      </c>
      <c r="K40" s="310">
        <f t="shared" si="0"/>
        <v>0</v>
      </c>
      <c r="L40" s="13">
        <f t="shared" si="1"/>
        <v>0</v>
      </c>
      <c r="M40" s="51">
        <f t="shared" si="10"/>
        <v>48000</v>
      </c>
      <c r="O40" s="128"/>
      <c r="P40" s="134"/>
      <c r="Q40" s="13">
        <f t="shared" si="18"/>
        <v>0</v>
      </c>
      <c r="R40" s="51">
        <f t="shared" si="11"/>
        <v>0</v>
      </c>
      <c r="T40" s="128"/>
      <c r="U40" s="13">
        <f t="shared" si="3"/>
        <v>0</v>
      </c>
      <c r="V40" s="111">
        <f t="shared" si="4"/>
        <v>0</v>
      </c>
      <c r="X40" s="319">
        <f t="shared" si="5"/>
        <v>0</v>
      </c>
      <c r="Z40" s="50">
        <f t="shared" si="12"/>
        <v>0</v>
      </c>
      <c r="AA40" s="13">
        <f t="shared" si="7"/>
        <v>0</v>
      </c>
      <c r="AB40" s="51">
        <f t="shared" si="13"/>
        <v>87457</v>
      </c>
      <c r="AD40" s="63"/>
    </row>
    <row r="41" spans="2:30">
      <c r="B41" s="20"/>
      <c r="C41" s="114">
        <v>45566</v>
      </c>
      <c r="D41" s="9">
        <f t="shared" si="8"/>
        <v>30</v>
      </c>
      <c r="E41" s="57">
        <f t="shared" si="17"/>
        <v>12</v>
      </c>
      <c r="G41" s="50">
        <f t="shared" si="15"/>
        <v>0</v>
      </c>
      <c r="H41" s="51">
        <f t="shared" si="16"/>
        <v>39457</v>
      </c>
      <c r="J41" s="309">
        <v>0</v>
      </c>
      <c r="K41" s="310">
        <f t="shared" si="0"/>
        <v>0</v>
      </c>
      <c r="L41" s="13">
        <f t="shared" si="1"/>
        <v>0</v>
      </c>
      <c r="M41" s="51">
        <f t="shared" si="10"/>
        <v>48000</v>
      </c>
      <c r="O41" s="128"/>
      <c r="P41" s="134"/>
      <c r="Q41" s="13">
        <f t="shared" si="18"/>
        <v>0</v>
      </c>
      <c r="R41" s="51">
        <f t="shared" si="11"/>
        <v>0</v>
      </c>
      <c r="T41" s="128"/>
      <c r="U41" s="13">
        <f t="shared" si="3"/>
        <v>0</v>
      </c>
      <c r="V41" s="111">
        <f t="shared" si="4"/>
        <v>0</v>
      </c>
      <c r="X41" s="319">
        <f t="shared" si="5"/>
        <v>0</v>
      </c>
      <c r="Z41" s="50">
        <f t="shared" si="12"/>
        <v>0</v>
      </c>
      <c r="AA41" s="13">
        <f t="shared" si="7"/>
        <v>0</v>
      </c>
      <c r="AB41" s="51">
        <f t="shared" si="13"/>
        <v>87457</v>
      </c>
      <c r="AD41" s="63"/>
    </row>
    <row r="42" spans="2:30">
      <c r="B42" s="19"/>
      <c r="C42" s="114">
        <v>45597</v>
      </c>
      <c r="D42" s="9">
        <f t="shared" si="8"/>
        <v>31</v>
      </c>
      <c r="E42" s="57">
        <f t="shared" si="17"/>
        <v>13</v>
      </c>
      <c r="G42" s="50">
        <f t="shared" si="15"/>
        <v>0</v>
      </c>
      <c r="H42" s="51">
        <f t="shared" si="16"/>
        <v>39457</v>
      </c>
      <c r="J42" s="309">
        <v>0</v>
      </c>
      <c r="K42" s="310">
        <f t="shared" si="0"/>
        <v>0</v>
      </c>
      <c r="L42" s="13">
        <f t="shared" si="1"/>
        <v>0</v>
      </c>
      <c r="M42" s="51">
        <f t="shared" si="10"/>
        <v>48000</v>
      </c>
      <c r="O42" s="128"/>
      <c r="P42" s="134"/>
      <c r="Q42" s="13">
        <f t="shared" si="18"/>
        <v>0</v>
      </c>
      <c r="R42" s="51">
        <f t="shared" si="11"/>
        <v>0</v>
      </c>
      <c r="T42" s="128"/>
      <c r="U42" s="13">
        <f t="shared" si="3"/>
        <v>0</v>
      </c>
      <c r="V42" s="111">
        <f t="shared" si="4"/>
        <v>0</v>
      </c>
      <c r="X42" s="319">
        <f t="shared" si="5"/>
        <v>0</v>
      </c>
      <c r="Z42" s="50">
        <f t="shared" si="12"/>
        <v>0</v>
      </c>
      <c r="AA42" s="13">
        <f t="shared" si="7"/>
        <v>0</v>
      </c>
      <c r="AB42" s="51">
        <f t="shared" si="13"/>
        <v>87457</v>
      </c>
      <c r="AD42" s="63"/>
    </row>
    <row r="43" spans="2:30" ht="15" thickBot="1">
      <c r="B43" s="21"/>
      <c r="C43" s="115">
        <v>45627</v>
      </c>
      <c r="D43" s="44">
        <f t="shared" si="8"/>
        <v>32</v>
      </c>
      <c r="E43" s="58">
        <f t="shared" si="17"/>
        <v>14</v>
      </c>
      <c r="G43" s="61">
        <f t="shared" si="15"/>
        <v>0</v>
      </c>
      <c r="H43" s="52">
        <f t="shared" si="16"/>
        <v>39457</v>
      </c>
      <c r="J43" s="311">
        <v>0</v>
      </c>
      <c r="K43" s="312">
        <f t="shared" si="0"/>
        <v>0</v>
      </c>
      <c r="L43" s="14">
        <f t="shared" si="1"/>
        <v>0</v>
      </c>
      <c r="M43" s="52">
        <f t="shared" si="10"/>
        <v>48000</v>
      </c>
      <c r="O43" s="129"/>
      <c r="P43" s="135"/>
      <c r="Q43" s="14">
        <f t="shared" si="18"/>
        <v>0</v>
      </c>
      <c r="R43" s="52">
        <f t="shared" si="11"/>
        <v>0</v>
      </c>
      <c r="T43" s="129"/>
      <c r="U43" s="14">
        <f t="shared" si="3"/>
        <v>0</v>
      </c>
      <c r="V43" s="112">
        <f t="shared" si="4"/>
        <v>0</v>
      </c>
      <c r="X43" s="64">
        <f t="shared" si="5"/>
        <v>0</v>
      </c>
      <c r="Z43" s="61">
        <f t="shared" si="12"/>
        <v>0</v>
      </c>
      <c r="AA43" s="14">
        <f t="shared" si="7"/>
        <v>0</v>
      </c>
      <c r="AB43" s="52">
        <f t="shared" si="13"/>
        <v>87457</v>
      </c>
      <c r="AD43" s="64">
        <f>AB43-AB31</f>
        <v>5100</v>
      </c>
    </row>
    <row r="44" spans="2:30">
      <c r="B44" s="18" t="s">
        <v>1</v>
      </c>
      <c r="C44" s="116">
        <v>45658</v>
      </c>
      <c r="D44" s="45">
        <f t="shared" si="8"/>
        <v>33</v>
      </c>
      <c r="E44" s="59">
        <f t="shared" si="17"/>
        <v>15</v>
      </c>
      <c r="G44" s="48">
        <f t="shared" si="15"/>
        <v>0</v>
      </c>
      <c r="H44" s="49">
        <f t="shared" si="16"/>
        <v>39457</v>
      </c>
      <c r="J44" s="313">
        <v>0</v>
      </c>
      <c r="K44" s="314">
        <f t="shared" ref="K44:K75" si="19">J44*$J$4</f>
        <v>0</v>
      </c>
      <c r="L44" s="15">
        <f t="shared" si="1"/>
        <v>0</v>
      </c>
      <c r="M44" s="49">
        <f t="shared" si="10"/>
        <v>48000</v>
      </c>
      <c r="O44" s="130"/>
      <c r="P44" s="136"/>
      <c r="Q44" s="15">
        <f t="shared" si="18"/>
        <v>0</v>
      </c>
      <c r="R44" s="49">
        <f t="shared" si="11"/>
        <v>0</v>
      </c>
      <c r="T44" s="130"/>
      <c r="U44" s="15">
        <f t="shared" si="3"/>
        <v>0</v>
      </c>
      <c r="V44" s="110">
        <f t="shared" si="4"/>
        <v>0</v>
      </c>
      <c r="X44" s="320">
        <f t="shared" si="5"/>
        <v>0</v>
      </c>
      <c r="Z44" s="48">
        <f t="shared" si="12"/>
        <v>0</v>
      </c>
      <c r="AA44" s="15">
        <f t="shared" si="7"/>
        <v>0</v>
      </c>
      <c r="AB44" s="49">
        <f t="shared" si="13"/>
        <v>87457</v>
      </c>
      <c r="AD44" s="63"/>
    </row>
    <row r="45" spans="2:30">
      <c r="B45" s="19" t="s">
        <v>6</v>
      </c>
      <c r="C45" s="114">
        <v>45689</v>
      </c>
      <c r="D45" s="9">
        <f t="shared" si="8"/>
        <v>34</v>
      </c>
      <c r="E45" s="57">
        <f t="shared" si="17"/>
        <v>16</v>
      </c>
      <c r="G45" s="50">
        <f t="shared" si="15"/>
        <v>0</v>
      </c>
      <c r="H45" s="51">
        <f t="shared" si="16"/>
        <v>39457</v>
      </c>
      <c r="J45" s="309">
        <v>0</v>
      </c>
      <c r="K45" s="310">
        <f t="shared" si="19"/>
        <v>0</v>
      </c>
      <c r="L45" s="13">
        <f t="shared" si="1"/>
        <v>0</v>
      </c>
      <c r="M45" s="51">
        <f t="shared" si="10"/>
        <v>48000</v>
      </c>
      <c r="O45" s="128"/>
      <c r="P45" s="134"/>
      <c r="Q45" s="13">
        <f t="shared" si="18"/>
        <v>0</v>
      </c>
      <c r="R45" s="51">
        <f t="shared" si="11"/>
        <v>0</v>
      </c>
      <c r="T45" s="128"/>
      <c r="U45" s="13">
        <f t="shared" si="3"/>
        <v>0</v>
      </c>
      <c r="V45" s="111">
        <f t="shared" si="4"/>
        <v>0</v>
      </c>
      <c r="X45" s="319">
        <f t="shared" si="5"/>
        <v>0</v>
      </c>
      <c r="Z45" s="50">
        <f t="shared" si="12"/>
        <v>0</v>
      </c>
      <c r="AA45" s="13">
        <f t="shared" si="7"/>
        <v>0</v>
      </c>
      <c r="AB45" s="51">
        <f t="shared" si="13"/>
        <v>87457</v>
      </c>
      <c r="AD45" s="63"/>
    </row>
    <row r="46" spans="2:30">
      <c r="B46" s="19" t="s">
        <v>16</v>
      </c>
      <c r="C46" s="114">
        <v>45717</v>
      </c>
      <c r="D46" s="9">
        <f t="shared" si="8"/>
        <v>35</v>
      </c>
      <c r="E46" s="57">
        <f t="shared" si="17"/>
        <v>17</v>
      </c>
      <c r="G46" s="50">
        <f t="shared" si="15"/>
        <v>0</v>
      </c>
      <c r="H46" s="51">
        <f t="shared" si="16"/>
        <v>39457</v>
      </c>
      <c r="J46" s="309">
        <v>0</v>
      </c>
      <c r="K46" s="310">
        <f t="shared" si="19"/>
        <v>0</v>
      </c>
      <c r="L46" s="13">
        <f t="shared" si="1"/>
        <v>0</v>
      </c>
      <c r="M46" s="51">
        <f t="shared" si="10"/>
        <v>48000</v>
      </c>
      <c r="O46" s="128"/>
      <c r="P46" s="134"/>
      <c r="Q46" s="13">
        <f t="shared" si="18"/>
        <v>0</v>
      </c>
      <c r="R46" s="51">
        <f t="shared" si="11"/>
        <v>0</v>
      </c>
      <c r="T46" s="128"/>
      <c r="U46" s="13">
        <f t="shared" si="3"/>
        <v>0</v>
      </c>
      <c r="V46" s="111">
        <f t="shared" si="4"/>
        <v>0</v>
      </c>
      <c r="X46" s="319">
        <f t="shared" si="5"/>
        <v>0</v>
      </c>
      <c r="Z46" s="50">
        <f t="shared" si="12"/>
        <v>0</v>
      </c>
      <c r="AA46" s="13">
        <f t="shared" si="7"/>
        <v>0</v>
      </c>
      <c r="AB46" s="51">
        <f t="shared" si="13"/>
        <v>87457</v>
      </c>
      <c r="AD46" s="63"/>
    </row>
    <row r="47" spans="2:30">
      <c r="B47" s="20"/>
      <c r="C47" s="114">
        <v>45748</v>
      </c>
      <c r="D47" s="9">
        <f t="shared" si="8"/>
        <v>36</v>
      </c>
      <c r="E47" s="57">
        <f t="shared" si="17"/>
        <v>18</v>
      </c>
      <c r="G47" s="50">
        <f t="shared" si="15"/>
        <v>0</v>
      </c>
      <c r="H47" s="51">
        <f t="shared" si="16"/>
        <v>39457</v>
      </c>
      <c r="J47" s="309">
        <v>0</v>
      </c>
      <c r="K47" s="310">
        <f t="shared" si="19"/>
        <v>0</v>
      </c>
      <c r="L47" s="13">
        <f t="shared" si="1"/>
        <v>0</v>
      </c>
      <c r="M47" s="51">
        <f t="shared" si="10"/>
        <v>48000</v>
      </c>
      <c r="O47" s="128"/>
      <c r="P47" s="134"/>
      <c r="Q47" s="13">
        <f t="shared" si="18"/>
        <v>0</v>
      </c>
      <c r="R47" s="51">
        <f t="shared" si="11"/>
        <v>0</v>
      </c>
      <c r="T47" s="128"/>
      <c r="U47" s="13">
        <f t="shared" si="3"/>
        <v>0</v>
      </c>
      <c r="V47" s="111">
        <f t="shared" si="4"/>
        <v>0</v>
      </c>
      <c r="X47" s="319">
        <f t="shared" si="5"/>
        <v>0</v>
      </c>
      <c r="Z47" s="50">
        <f t="shared" si="12"/>
        <v>0</v>
      </c>
      <c r="AA47" s="13">
        <f t="shared" si="7"/>
        <v>0</v>
      </c>
      <c r="AB47" s="51">
        <f t="shared" si="13"/>
        <v>87457</v>
      </c>
      <c r="AD47" s="63"/>
    </row>
    <row r="48" spans="2:30">
      <c r="B48" s="20"/>
      <c r="C48" s="114">
        <v>45778</v>
      </c>
      <c r="D48" s="9">
        <f t="shared" si="8"/>
        <v>37</v>
      </c>
      <c r="E48" s="57">
        <f t="shared" si="17"/>
        <v>19</v>
      </c>
      <c r="G48" s="50">
        <f t="shared" si="15"/>
        <v>0</v>
      </c>
      <c r="H48" s="51">
        <f t="shared" si="16"/>
        <v>39457</v>
      </c>
      <c r="J48" s="309">
        <v>0</v>
      </c>
      <c r="K48" s="310">
        <f t="shared" si="19"/>
        <v>0</v>
      </c>
      <c r="L48" s="13">
        <f t="shared" si="1"/>
        <v>0</v>
      </c>
      <c r="M48" s="51">
        <f t="shared" si="10"/>
        <v>48000</v>
      </c>
      <c r="O48" s="128"/>
      <c r="P48" s="134"/>
      <c r="Q48" s="13">
        <f t="shared" si="18"/>
        <v>0</v>
      </c>
      <c r="R48" s="51">
        <f t="shared" si="11"/>
        <v>0</v>
      </c>
      <c r="T48" s="128"/>
      <c r="U48" s="13">
        <f t="shared" si="3"/>
        <v>0</v>
      </c>
      <c r="V48" s="111">
        <f t="shared" si="4"/>
        <v>0</v>
      </c>
      <c r="X48" s="319">
        <f t="shared" si="5"/>
        <v>0</v>
      </c>
      <c r="Z48" s="50">
        <f t="shared" si="12"/>
        <v>0</v>
      </c>
      <c r="AA48" s="13">
        <f t="shared" si="7"/>
        <v>0</v>
      </c>
      <c r="AB48" s="51">
        <f t="shared" si="13"/>
        <v>87457</v>
      </c>
      <c r="AD48" s="63"/>
    </row>
    <row r="49" spans="2:30">
      <c r="B49" s="19"/>
      <c r="C49" s="114">
        <v>45809</v>
      </c>
      <c r="D49" s="9">
        <f t="shared" si="8"/>
        <v>38</v>
      </c>
      <c r="E49" s="57">
        <f t="shared" si="17"/>
        <v>20</v>
      </c>
      <c r="G49" s="50">
        <f t="shared" si="15"/>
        <v>0</v>
      </c>
      <c r="H49" s="51">
        <f t="shared" si="16"/>
        <v>39457</v>
      </c>
      <c r="J49" s="309">
        <v>0</v>
      </c>
      <c r="K49" s="310">
        <f t="shared" si="19"/>
        <v>0</v>
      </c>
      <c r="L49" s="13">
        <f t="shared" si="1"/>
        <v>0</v>
      </c>
      <c r="M49" s="51">
        <f t="shared" si="10"/>
        <v>48000</v>
      </c>
      <c r="O49" s="128"/>
      <c r="P49" s="134"/>
      <c r="Q49" s="13">
        <f t="shared" si="18"/>
        <v>0</v>
      </c>
      <c r="R49" s="51">
        <f t="shared" si="11"/>
        <v>0</v>
      </c>
      <c r="T49" s="128"/>
      <c r="U49" s="13">
        <f t="shared" si="3"/>
        <v>0</v>
      </c>
      <c r="V49" s="111">
        <f t="shared" si="4"/>
        <v>0</v>
      </c>
      <c r="X49" s="319">
        <f t="shared" si="5"/>
        <v>0</v>
      </c>
      <c r="Z49" s="50">
        <f t="shared" si="12"/>
        <v>0</v>
      </c>
      <c r="AA49" s="13">
        <f t="shared" si="7"/>
        <v>0</v>
      </c>
      <c r="AB49" s="51">
        <f t="shared" si="13"/>
        <v>87457</v>
      </c>
      <c r="AD49" s="63"/>
    </row>
    <row r="50" spans="2:30">
      <c r="B50" s="19"/>
      <c r="C50" s="114">
        <v>45839</v>
      </c>
      <c r="D50" s="9">
        <f t="shared" si="8"/>
        <v>39</v>
      </c>
      <c r="E50" s="57">
        <f t="shared" si="17"/>
        <v>21</v>
      </c>
      <c r="G50" s="50">
        <f t="shared" si="15"/>
        <v>0</v>
      </c>
      <c r="H50" s="51">
        <f t="shared" si="16"/>
        <v>39457</v>
      </c>
      <c r="J50" s="309">
        <v>0</v>
      </c>
      <c r="K50" s="310">
        <f t="shared" si="19"/>
        <v>0</v>
      </c>
      <c r="L50" s="13">
        <f t="shared" si="1"/>
        <v>0</v>
      </c>
      <c r="M50" s="51">
        <f t="shared" si="10"/>
        <v>48000</v>
      </c>
      <c r="O50" s="128"/>
      <c r="P50" s="134"/>
      <c r="Q50" s="13">
        <f t="shared" si="18"/>
        <v>0</v>
      </c>
      <c r="R50" s="51">
        <f t="shared" si="11"/>
        <v>0</v>
      </c>
      <c r="T50" s="128"/>
      <c r="U50" s="13">
        <f t="shared" si="3"/>
        <v>0</v>
      </c>
      <c r="V50" s="111">
        <f t="shared" si="4"/>
        <v>0</v>
      </c>
      <c r="X50" s="319">
        <f t="shared" si="5"/>
        <v>0</v>
      </c>
      <c r="Z50" s="50">
        <f t="shared" si="12"/>
        <v>0</v>
      </c>
      <c r="AA50" s="13">
        <f t="shared" si="7"/>
        <v>0</v>
      </c>
      <c r="AB50" s="51">
        <f t="shared" si="13"/>
        <v>87457</v>
      </c>
      <c r="AD50" s="63"/>
    </row>
    <row r="51" spans="2:30">
      <c r="B51" s="19"/>
      <c r="C51" s="114">
        <v>45870</v>
      </c>
      <c r="D51" s="9">
        <f t="shared" si="8"/>
        <v>40</v>
      </c>
      <c r="E51" s="57">
        <f t="shared" si="17"/>
        <v>22</v>
      </c>
      <c r="G51" s="50">
        <f t="shared" si="15"/>
        <v>0</v>
      </c>
      <c r="H51" s="51">
        <f t="shared" si="16"/>
        <v>39457</v>
      </c>
      <c r="J51" s="309">
        <v>0</v>
      </c>
      <c r="K51" s="310">
        <f t="shared" si="19"/>
        <v>0</v>
      </c>
      <c r="L51" s="13">
        <f t="shared" si="1"/>
        <v>0</v>
      </c>
      <c r="M51" s="51">
        <f t="shared" si="10"/>
        <v>48000</v>
      </c>
      <c r="O51" s="128"/>
      <c r="P51" s="134"/>
      <c r="Q51" s="13">
        <f t="shared" si="18"/>
        <v>0</v>
      </c>
      <c r="R51" s="51">
        <f t="shared" si="11"/>
        <v>0</v>
      </c>
      <c r="T51" s="128"/>
      <c r="U51" s="13">
        <f t="shared" si="3"/>
        <v>0</v>
      </c>
      <c r="V51" s="111">
        <f t="shared" si="4"/>
        <v>0</v>
      </c>
      <c r="X51" s="319">
        <f t="shared" si="5"/>
        <v>0</v>
      </c>
      <c r="Z51" s="50">
        <f t="shared" si="12"/>
        <v>0</v>
      </c>
      <c r="AA51" s="13">
        <f t="shared" si="7"/>
        <v>0</v>
      </c>
      <c r="AB51" s="51">
        <f t="shared" si="13"/>
        <v>87457</v>
      </c>
      <c r="AD51" s="63"/>
    </row>
    <row r="52" spans="2:30">
      <c r="B52" s="20"/>
      <c r="C52" s="114">
        <v>45901</v>
      </c>
      <c r="D52" s="9">
        <f t="shared" si="8"/>
        <v>41</v>
      </c>
      <c r="E52" s="57">
        <f t="shared" si="17"/>
        <v>23</v>
      </c>
      <c r="G52" s="50">
        <f t="shared" si="15"/>
        <v>0</v>
      </c>
      <c r="H52" s="51">
        <f t="shared" si="16"/>
        <v>39457</v>
      </c>
      <c r="J52" s="309">
        <v>0</v>
      </c>
      <c r="K52" s="310">
        <f t="shared" si="19"/>
        <v>0</v>
      </c>
      <c r="L52" s="13">
        <f t="shared" si="1"/>
        <v>0</v>
      </c>
      <c r="M52" s="51">
        <f t="shared" si="10"/>
        <v>48000</v>
      </c>
      <c r="O52" s="128"/>
      <c r="P52" s="134"/>
      <c r="Q52" s="13">
        <f t="shared" si="18"/>
        <v>0</v>
      </c>
      <c r="R52" s="51">
        <f t="shared" si="11"/>
        <v>0</v>
      </c>
      <c r="T52" s="128"/>
      <c r="U52" s="13">
        <f t="shared" si="3"/>
        <v>0</v>
      </c>
      <c r="V52" s="111">
        <f t="shared" si="4"/>
        <v>0</v>
      </c>
      <c r="X52" s="319">
        <f t="shared" si="5"/>
        <v>0</v>
      </c>
      <c r="Z52" s="50">
        <f t="shared" si="12"/>
        <v>0</v>
      </c>
      <c r="AA52" s="13">
        <f t="shared" si="7"/>
        <v>0</v>
      </c>
      <c r="AB52" s="51">
        <f t="shared" si="13"/>
        <v>87457</v>
      </c>
      <c r="AD52" s="65"/>
    </row>
    <row r="53" spans="2:30">
      <c r="B53" s="20"/>
      <c r="C53" s="114">
        <v>45931</v>
      </c>
      <c r="D53" s="9">
        <f t="shared" si="8"/>
        <v>42</v>
      </c>
      <c r="E53" s="57">
        <f t="shared" si="17"/>
        <v>24</v>
      </c>
      <c r="G53" s="50">
        <f t="shared" si="15"/>
        <v>0</v>
      </c>
      <c r="H53" s="51">
        <f t="shared" si="16"/>
        <v>39457</v>
      </c>
      <c r="J53" s="309">
        <v>0</v>
      </c>
      <c r="K53" s="310">
        <f t="shared" si="19"/>
        <v>0</v>
      </c>
      <c r="L53" s="13">
        <f t="shared" si="1"/>
        <v>0</v>
      </c>
      <c r="M53" s="51">
        <f t="shared" si="10"/>
        <v>48000</v>
      </c>
      <c r="O53" s="128"/>
      <c r="P53" s="134"/>
      <c r="Q53" s="13">
        <f t="shared" si="18"/>
        <v>0</v>
      </c>
      <c r="R53" s="51">
        <f t="shared" si="11"/>
        <v>0</v>
      </c>
      <c r="T53" s="128"/>
      <c r="U53" s="13">
        <f t="shared" si="3"/>
        <v>0</v>
      </c>
      <c r="V53" s="111">
        <f t="shared" si="4"/>
        <v>0</v>
      </c>
      <c r="X53" s="319">
        <f t="shared" si="5"/>
        <v>0</v>
      </c>
      <c r="Z53" s="50">
        <f t="shared" si="12"/>
        <v>0</v>
      </c>
      <c r="AA53" s="13">
        <f t="shared" si="7"/>
        <v>0</v>
      </c>
      <c r="AB53" s="51">
        <f t="shared" si="13"/>
        <v>87457</v>
      </c>
      <c r="AD53" s="65"/>
    </row>
    <row r="54" spans="2:30">
      <c r="B54" s="19"/>
      <c r="C54" s="114">
        <v>45962</v>
      </c>
      <c r="D54" s="9">
        <f t="shared" si="8"/>
        <v>43</v>
      </c>
      <c r="E54" s="57">
        <f t="shared" si="17"/>
        <v>25</v>
      </c>
      <c r="G54" s="50">
        <f t="shared" si="15"/>
        <v>0</v>
      </c>
      <c r="H54" s="51">
        <f t="shared" si="16"/>
        <v>39457</v>
      </c>
      <c r="J54" s="309">
        <v>0</v>
      </c>
      <c r="K54" s="310">
        <f t="shared" si="19"/>
        <v>0</v>
      </c>
      <c r="L54" s="13">
        <f t="shared" si="1"/>
        <v>0</v>
      </c>
      <c r="M54" s="51">
        <f t="shared" si="10"/>
        <v>48000</v>
      </c>
      <c r="O54" s="128"/>
      <c r="P54" s="134"/>
      <c r="Q54" s="13">
        <f t="shared" si="18"/>
        <v>0</v>
      </c>
      <c r="R54" s="51">
        <f t="shared" si="11"/>
        <v>0</v>
      </c>
      <c r="T54" s="128"/>
      <c r="U54" s="13">
        <f t="shared" si="3"/>
        <v>0</v>
      </c>
      <c r="V54" s="111">
        <f t="shared" si="4"/>
        <v>0</v>
      </c>
      <c r="X54" s="319">
        <f t="shared" si="5"/>
        <v>0</v>
      </c>
      <c r="Z54" s="50">
        <f t="shared" si="12"/>
        <v>0</v>
      </c>
      <c r="AA54" s="13">
        <f t="shared" si="7"/>
        <v>0</v>
      </c>
      <c r="AB54" s="51">
        <f t="shared" si="13"/>
        <v>87457</v>
      </c>
      <c r="AD54" s="63"/>
    </row>
    <row r="55" spans="2:30" ht="15" thickBot="1">
      <c r="B55" s="21"/>
      <c r="C55" s="115">
        <v>45992</v>
      </c>
      <c r="D55" s="44">
        <f t="shared" si="8"/>
        <v>44</v>
      </c>
      <c r="E55" s="58">
        <f t="shared" si="17"/>
        <v>26</v>
      </c>
      <c r="G55" s="61">
        <f t="shared" si="15"/>
        <v>0</v>
      </c>
      <c r="H55" s="52">
        <f t="shared" si="16"/>
        <v>39457</v>
      </c>
      <c r="J55" s="311">
        <v>0</v>
      </c>
      <c r="K55" s="312">
        <f t="shared" si="19"/>
        <v>0</v>
      </c>
      <c r="L55" s="14">
        <f t="shared" si="1"/>
        <v>0</v>
      </c>
      <c r="M55" s="52">
        <f t="shared" si="10"/>
        <v>48000</v>
      </c>
      <c r="O55" s="129"/>
      <c r="P55" s="135"/>
      <c r="Q55" s="14">
        <f t="shared" si="18"/>
        <v>0</v>
      </c>
      <c r="R55" s="52">
        <f t="shared" si="11"/>
        <v>0</v>
      </c>
      <c r="T55" s="129"/>
      <c r="U55" s="14">
        <f t="shared" si="3"/>
        <v>0</v>
      </c>
      <c r="V55" s="112">
        <f t="shared" si="4"/>
        <v>0</v>
      </c>
      <c r="X55" s="64">
        <f t="shared" si="5"/>
        <v>0</v>
      </c>
      <c r="Z55" s="61">
        <f t="shared" si="12"/>
        <v>0</v>
      </c>
      <c r="AA55" s="14">
        <f t="shared" si="7"/>
        <v>0</v>
      </c>
      <c r="AB55" s="52">
        <f t="shared" si="13"/>
        <v>87457</v>
      </c>
      <c r="AD55" s="64">
        <f>AB55-AB43</f>
        <v>0</v>
      </c>
    </row>
    <row r="56" spans="2:30">
      <c r="B56" s="18" t="s">
        <v>1</v>
      </c>
      <c r="C56" s="116">
        <v>46023</v>
      </c>
      <c r="D56" s="45">
        <f t="shared" si="8"/>
        <v>45</v>
      </c>
      <c r="E56" s="56">
        <f t="shared" si="17"/>
        <v>27</v>
      </c>
      <c r="F56" s="356"/>
      <c r="G56" s="62">
        <f t="shared" si="15"/>
        <v>0</v>
      </c>
      <c r="H56" s="53">
        <f t="shared" si="16"/>
        <v>39457</v>
      </c>
      <c r="J56" s="315">
        <v>0</v>
      </c>
      <c r="K56" s="316">
        <f t="shared" si="19"/>
        <v>0</v>
      </c>
      <c r="L56" s="38">
        <f t="shared" si="1"/>
        <v>0</v>
      </c>
      <c r="M56" s="53">
        <f t="shared" si="10"/>
        <v>48000</v>
      </c>
      <c r="O56" s="131"/>
      <c r="P56" s="137"/>
      <c r="Q56" s="38">
        <f t="shared" si="18"/>
        <v>0</v>
      </c>
      <c r="R56" s="53">
        <f t="shared" si="11"/>
        <v>0</v>
      </c>
      <c r="T56" s="131"/>
      <c r="U56" s="38">
        <f t="shared" si="3"/>
        <v>0</v>
      </c>
      <c r="V56" s="329">
        <f t="shared" si="4"/>
        <v>0</v>
      </c>
      <c r="X56" s="318">
        <f t="shared" si="5"/>
        <v>0</v>
      </c>
      <c r="Z56" s="62">
        <f t="shared" si="12"/>
        <v>0</v>
      </c>
      <c r="AA56" s="38">
        <f t="shared" si="7"/>
        <v>0</v>
      </c>
      <c r="AB56" s="53">
        <f t="shared" si="13"/>
        <v>87457</v>
      </c>
      <c r="AD56" s="65"/>
    </row>
    <row r="57" spans="2:30">
      <c r="B57" s="19" t="s">
        <v>6</v>
      </c>
      <c r="C57" s="114">
        <v>46054</v>
      </c>
      <c r="D57" s="9">
        <f t="shared" si="8"/>
        <v>46</v>
      </c>
      <c r="E57" s="59">
        <f t="shared" si="17"/>
        <v>28</v>
      </c>
      <c r="F57" s="356"/>
      <c r="G57" s="48">
        <f t="shared" si="15"/>
        <v>0</v>
      </c>
      <c r="H57" s="49">
        <f t="shared" si="16"/>
        <v>39457</v>
      </c>
      <c r="J57" s="313">
        <v>0</v>
      </c>
      <c r="K57" s="314">
        <f t="shared" si="19"/>
        <v>0</v>
      </c>
      <c r="L57" s="15">
        <f t="shared" si="1"/>
        <v>0</v>
      </c>
      <c r="M57" s="49">
        <f t="shared" si="10"/>
        <v>48000</v>
      </c>
      <c r="O57" s="130"/>
      <c r="P57" s="136"/>
      <c r="Q57" s="15">
        <f t="shared" si="18"/>
        <v>0</v>
      </c>
      <c r="R57" s="49">
        <f t="shared" si="11"/>
        <v>0</v>
      </c>
      <c r="T57" s="128"/>
      <c r="U57" s="13">
        <f t="shared" si="3"/>
        <v>0</v>
      </c>
      <c r="V57" s="111">
        <f t="shared" si="4"/>
        <v>0</v>
      </c>
      <c r="X57" s="319">
        <f t="shared" si="5"/>
        <v>0</v>
      </c>
      <c r="Z57" s="48">
        <f t="shared" si="12"/>
        <v>0</v>
      </c>
      <c r="AA57" s="15">
        <f t="shared" si="7"/>
        <v>0</v>
      </c>
      <c r="AB57" s="49">
        <f t="shared" si="13"/>
        <v>87457</v>
      </c>
      <c r="AD57" s="65"/>
    </row>
    <row r="58" spans="2:30">
      <c r="B58" s="19" t="s">
        <v>16</v>
      </c>
      <c r="C58" s="114">
        <v>46082</v>
      </c>
      <c r="D58" s="9">
        <f t="shared" si="8"/>
        <v>47</v>
      </c>
      <c r="E58" s="57">
        <f t="shared" si="17"/>
        <v>29</v>
      </c>
      <c r="F58" s="356"/>
      <c r="G58" s="50">
        <f t="shared" si="15"/>
        <v>0</v>
      </c>
      <c r="H58" s="51">
        <f t="shared" si="16"/>
        <v>39457</v>
      </c>
      <c r="J58" s="309">
        <v>0</v>
      </c>
      <c r="K58" s="310">
        <f t="shared" si="19"/>
        <v>0</v>
      </c>
      <c r="L58" s="13">
        <f t="shared" si="1"/>
        <v>0</v>
      </c>
      <c r="M58" s="51">
        <f t="shared" si="10"/>
        <v>48000</v>
      </c>
      <c r="O58" s="128"/>
      <c r="P58" s="134"/>
      <c r="Q58" s="13">
        <f t="shared" si="18"/>
        <v>0</v>
      </c>
      <c r="R58" s="51">
        <f t="shared" si="11"/>
        <v>0</v>
      </c>
      <c r="T58" s="128"/>
      <c r="U58" s="16">
        <f t="shared" si="3"/>
        <v>0</v>
      </c>
      <c r="V58" s="111">
        <f t="shared" si="4"/>
        <v>0</v>
      </c>
      <c r="X58" s="319">
        <f t="shared" si="5"/>
        <v>0</v>
      </c>
      <c r="Z58" s="50">
        <f t="shared" si="12"/>
        <v>0</v>
      </c>
      <c r="AA58" s="13">
        <f t="shared" si="7"/>
        <v>0</v>
      </c>
      <c r="AB58" s="51">
        <f t="shared" si="13"/>
        <v>87457</v>
      </c>
      <c r="AD58" s="65"/>
    </row>
    <row r="59" spans="2:30">
      <c r="B59" s="20"/>
      <c r="C59" s="114">
        <v>46113</v>
      </c>
      <c r="D59" s="9">
        <f t="shared" si="8"/>
        <v>48</v>
      </c>
      <c r="E59" s="57">
        <f t="shared" si="17"/>
        <v>30</v>
      </c>
      <c r="F59" s="356"/>
      <c r="G59" s="50">
        <f t="shared" si="15"/>
        <v>0</v>
      </c>
      <c r="H59" s="51">
        <f t="shared" si="16"/>
        <v>39457</v>
      </c>
      <c r="J59" s="309">
        <v>0</v>
      </c>
      <c r="K59" s="310">
        <f t="shared" si="19"/>
        <v>0</v>
      </c>
      <c r="L59" s="13">
        <f t="shared" si="1"/>
        <v>0</v>
      </c>
      <c r="M59" s="51">
        <f t="shared" si="10"/>
        <v>48000</v>
      </c>
      <c r="O59" s="128"/>
      <c r="P59" s="134"/>
      <c r="Q59" s="13">
        <f t="shared" si="18"/>
        <v>0</v>
      </c>
      <c r="R59" s="51">
        <f t="shared" si="11"/>
        <v>0</v>
      </c>
      <c r="T59" s="128"/>
      <c r="U59" s="16">
        <f t="shared" si="3"/>
        <v>0</v>
      </c>
      <c r="V59" s="111">
        <f t="shared" si="4"/>
        <v>0</v>
      </c>
      <c r="X59" s="319">
        <f t="shared" si="5"/>
        <v>0</v>
      </c>
      <c r="Z59" s="50">
        <f t="shared" si="12"/>
        <v>0</v>
      </c>
      <c r="AA59" s="13">
        <f t="shared" si="7"/>
        <v>0</v>
      </c>
      <c r="AB59" s="51">
        <f t="shared" si="13"/>
        <v>87457</v>
      </c>
      <c r="AD59" s="65"/>
    </row>
    <row r="60" spans="2:30">
      <c r="B60" s="20"/>
      <c r="C60" s="114">
        <v>46143</v>
      </c>
      <c r="D60" s="9">
        <f t="shared" si="8"/>
        <v>49</v>
      </c>
      <c r="E60" s="57">
        <f t="shared" si="17"/>
        <v>31</v>
      </c>
      <c r="F60" s="356"/>
      <c r="G60" s="50">
        <f t="shared" si="15"/>
        <v>0</v>
      </c>
      <c r="H60" s="51">
        <f t="shared" si="16"/>
        <v>39457</v>
      </c>
      <c r="J60" s="309">
        <v>0</v>
      </c>
      <c r="K60" s="310">
        <f t="shared" si="19"/>
        <v>0</v>
      </c>
      <c r="L60" s="13">
        <f t="shared" si="1"/>
        <v>0</v>
      </c>
      <c r="M60" s="51">
        <f t="shared" si="10"/>
        <v>48000</v>
      </c>
      <c r="O60" s="128"/>
      <c r="P60" s="134"/>
      <c r="Q60" s="13">
        <f t="shared" si="18"/>
        <v>0</v>
      </c>
      <c r="R60" s="51">
        <f t="shared" si="11"/>
        <v>0</v>
      </c>
      <c r="T60" s="128"/>
      <c r="U60" s="16">
        <f t="shared" si="3"/>
        <v>0</v>
      </c>
      <c r="V60" s="111">
        <f t="shared" si="4"/>
        <v>0</v>
      </c>
      <c r="X60" s="319">
        <f t="shared" si="5"/>
        <v>0</v>
      </c>
      <c r="Z60" s="50">
        <f t="shared" si="12"/>
        <v>0</v>
      </c>
      <c r="AA60" s="13">
        <f t="shared" si="7"/>
        <v>0</v>
      </c>
      <c r="AB60" s="51">
        <f t="shared" si="13"/>
        <v>87457</v>
      </c>
      <c r="AD60" s="65"/>
    </row>
    <row r="61" spans="2:30">
      <c r="B61" s="20"/>
      <c r="C61" s="114">
        <v>46174</v>
      </c>
      <c r="D61" s="9">
        <f t="shared" si="8"/>
        <v>50</v>
      </c>
      <c r="E61" s="57">
        <f t="shared" si="17"/>
        <v>32</v>
      </c>
      <c r="F61" s="356"/>
      <c r="G61" s="50">
        <f t="shared" si="15"/>
        <v>0</v>
      </c>
      <c r="H61" s="51">
        <f t="shared" si="16"/>
        <v>39457</v>
      </c>
      <c r="J61" s="309">
        <v>0</v>
      </c>
      <c r="K61" s="310">
        <f t="shared" si="19"/>
        <v>0</v>
      </c>
      <c r="L61" s="13">
        <f t="shared" si="1"/>
        <v>0</v>
      </c>
      <c r="M61" s="51">
        <f t="shared" si="10"/>
        <v>48000</v>
      </c>
      <c r="O61" s="128"/>
      <c r="P61" s="134"/>
      <c r="Q61" s="13">
        <f t="shared" ref="Q61" si="20">P61*20</f>
        <v>0</v>
      </c>
      <c r="R61" s="51">
        <f t="shared" ref="R61" si="21">Q61+R60</f>
        <v>0</v>
      </c>
      <c r="T61" s="128"/>
      <c r="U61" s="16">
        <f t="shared" si="3"/>
        <v>0</v>
      </c>
      <c r="V61" s="111">
        <f t="shared" si="4"/>
        <v>0</v>
      </c>
      <c r="X61" s="319">
        <f t="shared" si="5"/>
        <v>0</v>
      </c>
      <c r="Z61" s="50">
        <f t="shared" si="12"/>
        <v>0</v>
      </c>
      <c r="AA61" s="13">
        <f t="shared" si="7"/>
        <v>0</v>
      </c>
      <c r="AB61" s="51">
        <f t="shared" si="13"/>
        <v>87457</v>
      </c>
      <c r="AD61" s="63"/>
    </row>
    <row r="62" spans="2:30">
      <c r="B62" s="20"/>
      <c r="C62" s="114">
        <v>46204</v>
      </c>
      <c r="D62" s="9">
        <f t="shared" si="8"/>
        <v>51</v>
      </c>
      <c r="E62" s="57">
        <f t="shared" si="17"/>
        <v>33</v>
      </c>
      <c r="F62" s="356"/>
      <c r="G62" s="50">
        <f t="shared" ref="G62:G79" si="22">F62*20</f>
        <v>0</v>
      </c>
      <c r="H62" s="51">
        <f t="shared" ref="H62:H79" si="23">G62+H61</f>
        <v>39457</v>
      </c>
      <c r="J62" s="309">
        <v>0</v>
      </c>
      <c r="K62" s="310">
        <f t="shared" si="19"/>
        <v>0</v>
      </c>
      <c r="L62" s="13">
        <f t="shared" ref="L62:L79" si="24">K62*20</f>
        <v>0</v>
      </c>
      <c r="M62" s="51">
        <f t="shared" ref="M62:M79" si="25">L62+M61</f>
        <v>48000</v>
      </c>
      <c r="O62" s="128"/>
      <c r="P62" s="134"/>
      <c r="Q62" s="13">
        <f t="shared" ref="Q62:Q79" si="26">P62*20</f>
        <v>0</v>
      </c>
      <c r="R62" s="51">
        <f t="shared" ref="R62:R79" si="27">Q62+R61</f>
        <v>0</v>
      </c>
      <c r="T62" s="128"/>
      <c r="U62" s="16">
        <f t="shared" ref="U62:U79" si="28">T62*4</f>
        <v>0</v>
      </c>
      <c r="V62" s="111">
        <f t="shared" ref="V62:V79" si="29">U62+V61</f>
        <v>0</v>
      </c>
      <c r="X62" s="319">
        <f t="shared" si="5"/>
        <v>0</v>
      </c>
      <c r="Z62" s="50">
        <f t="shared" ref="Z62:Z79" si="30">K62+P62+T62</f>
        <v>0</v>
      </c>
      <c r="AA62" s="13">
        <f t="shared" ref="AA62:AA79" si="31">G62+L62+Q62+U62</f>
        <v>0</v>
      </c>
      <c r="AB62" s="51">
        <f t="shared" ref="AB62:AB79" si="32">AA62+AB61</f>
        <v>87457</v>
      </c>
      <c r="AD62" s="63"/>
    </row>
    <row r="63" spans="2:30">
      <c r="B63" s="20"/>
      <c r="C63" s="114">
        <v>46235</v>
      </c>
      <c r="D63" s="9">
        <f t="shared" si="8"/>
        <v>52</v>
      </c>
      <c r="E63" s="57">
        <f t="shared" si="17"/>
        <v>34</v>
      </c>
      <c r="F63" s="356"/>
      <c r="G63" s="50">
        <f t="shared" si="22"/>
        <v>0</v>
      </c>
      <c r="H63" s="51">
        <f t="shared" si="23"/>
        <v>39457</v>
      </c>
      <c r="J63" s="309">
        <v>0</v>
      </c>
      <c r="K63" s="310">
        <f t="shared" si="19"/>
        <v>0</v>
      </c>
      <c r="L63" s="13">
        <f t="shared" si="24"/>
        <v>0</v>
      </c>
      <c r="M63" s="51">
        <f t="shared" si="25"/>
        <v>48000</v>
      </c>
      <c r="O63" s="128"/>
      <c r="P63" s="134"/>
      <c r="Q63" s="13">
        <f t="shared" si="26"/>
        <v>0</v>
      </c>
      <c r="R63" s="51">
        <f t="shared" si="27"/>
        <v>0</v>
      </c>
      <c r="T63" s="128"/>
      <c r="U63" s="16">
        <f t="shared" si="28"/>
        <v>0</v>
      </c>
      <c r="V63" s="111">
        <f t="shared" si="29"/>
        <v>0</v>
      </c>
      <c r="X63" s="319">
        <f t="shared" si="5"/>
        <v>0</v>
      </c>
      <c r="Z63" s="50">
        <f t="shared" si="30"/>
        <v>0</v>
      </c>
      <c r="AA63" s="13">
        <f t="shared" si="31"/>
        <v>0</v>
      </c>
      <c r="AB63" s="51">
        <f t="shared" si="32"/>
        <v>87457</v>
      </c>
      <c r="AD63" s="63"/>
    </row>
    <row r="64" spans="2:30">
      <c r="B64" s="20"/>
      <c r="C64" s="114">
        <v>46266</v>
      </c>
      <c r="D64" s="9">
        <f t="shared" si="8"/>
        <v>53</v>
      </c>
      <c r="E64" s="57">
        <f t="shared" si="17"/>
        <v>35</v>
      </c>
      <c r="F64" s="356"/>
      <c r="G64" s="50">
        <f t="shared" si="22"/>
        <v>0</v>
      </c>
      <c r="H64" s="51">
        <f t="shared" si="23"/>
        <v>39457</v>
      </c>
      <c r="J64" s="309">
        <v>0</v>
      </c>
      <c r="K64" s="310">
        <f t="shared" si="19"/>
        <v>0</v>
      </c>
      <c r="L64" s="13">
        <f t="shared" si="24"/>
        <v>0</v>
      </c>
      <c r="M64" s="51">
        <f t="shared" si="25"/>
        <v>48000</v>
      </c>
      <c r="O64" s="128"/>
      <c r="P64" s="134"/>
      <c r="Q64" s="13">
        <f t="shared" si="26"/>
        <v>0</v>
      </c>
      <c r="R64" s="51">
        <f t="shared" si="27"/>
        <v>0</v>
      </c>
      <c r="T64" s="128"/>
      <c r="U64" s="16">
        <f t="shared" si="28"/>
        <v>0</v>
      </c>
      <c r="V64" s="111">
        <f t="shared" si="29"/>
        <v>0</v>
      </c>
      <c r="X64" s="319">
        <f t="shared" si="5"/>
        <v>0</v>
      </c>
      <c r="Z64" s="50">
        <f t="shared" si="30"/>
        <v>0</v>
      </c>
      <c r="AA64" s="13">
        <f t="shared" si="31"/>
        <v>0</v>
      </c>
      <c r="AB64" s="51">
        <f t="shared" si="32"/>
        <v>87457</v>
      </c>
      <c r="AD64" s="63"/>
    </row>
    <row r="65" spans="2:30">
      <c r="B65" s="20"/>
      <c r="C65" s="114">
        <v>46296</v>
      </c>
      <c r="D65" s="9">
        <f t="shared" si="8"/>
        <v>54</v>
      </c>
      <c r="E65" s="57">
        <f t="shared" si="17"/>
        <v>36</v>
      </c>
      <c r="F65" s="356"/>
      <c r="G65" s="50">
        <f t="shared" si="22"/>
        <v>0</v>
      </c>
      <c r="H65" s="51">
        <f t="shared" si="23"/>
        <v>39457</v>
      </c>
      <c r="J65" s="309">
        <v>0</v>
      </c>
      <c r="K65" s="310">
        <f t="shared" si="19"/>
        <v>0</v>
      </c>
      <c r="L65" s="13">
        <f t="shared" si="24"/>
        <v>0</v>
      </c>
      <c r="M65" s="51">
        <f t="shared" si="25"/>
        <v>48000</v>
      </c>
      <c r="O65" s="128"/>
      <c r="P65" s="134"/>
      <c r="Q65" s="13">
        <f t="shared" si="26"/>
        <v>0</v>
      </c>
      <c r="R65" s="51">
        <f t="shared" si="27"/>
        <v>0</v>
      </c>
      <c r="T65" s="128"/>
      <c r="U65" s="16">
        <f t="shared" si="28"/>
        <v>0</v>
      </c>
      <c r="V65" s="111">
        <f t="shared" si="29"/>
        <v>0</v>
      </c>
      <c r="X65" s="319">
        <f t="shared" si="5"/>
        <v>0</v>
      </c>
      <c r="Z65" s="50">
        <f t="shared" si="30"/>
        <v>0</v>
      </c>
      <c r="AA65" s="13">
        <f t="shared" si="31"/>
        <v>0</v>
      </c>
      <c r="AB65" s="51">
        <f t="shared" si="32"/>
        <v>87457</v>
      </c>
      <c r="AD65" s="63"/>
    </row>
    <row r="66" spans="2:30">
      <c r="B66" s="19"/>
      <c r="C66" s="114">
        <v>46327</v>
      </c>
      <c r="D66" s="9">
        <f t="shared" si="8"/>
        <v>55</v>
      </c>
      <c r="E66" s="57">
        <f t="shared" si="17"/>
        <v>37</v>
      </c>
      <c r="F66" s="356"/>
      <c r="G66" s="50">
        <f t="shared" si="22"/>
        <v>0</v>
      </c>
      <c r="H66" s="51">
        <f t="shared" si="23"/>
        <v>39457</v>
      </c>
      <c r="J66" s="309">
        <v>0</v>
      </c>
      <c r="K66" s="310">
        <f t="shared" si="19"/>
        <v>0</v>
      </c>
      <c r="L66" s="13">
        <f t="shared" si="24"/>
        <v>0</v>
      </c>
      <c r="M66" s="51">
        <f t="shared" si="25"/>
        <v>48000</v>
      </c>
      <c r="O66" s="128"/>
      <c r="P66" s="134"/>
      <c r="Q66" s="13">
        <f t="shared" si="26"/>
        <v>0</v>
      </c>
      <c r="R66" s="51">
        <f t="shared" si="27"/>
        <v>0</v>
      </c>
      <c r="T66" s="128"/>
      <c r="U66" s="16">
        <f t="shared" si="28"/>
        <v>0</v>
      </c>
      <c r="V66" s="111">
        <f t="shared" si="29"/>
        <v>0</v>
      </c>
      <c r="X66" s="319">
        <f t="shared" si="5"/>
        <v>0</v>
      </c>
      <c r="Z66" s="50">
        <f t="shared" si="30"/>
        <v>0</v>
      </c>
      <c r="AA66" s="13">
        <f t="shared" si="31"/>
        <v>0</v>
      </c>
      <c r="AB66" s="51">
        <f t="shared" si="32"/>
        <v>87457</v>
      </c>
      <c r="AD66" s="63"/>
    </row>
    <row r="67" spans="2:30" ht="15" thickBot="1">
      <c r="B67" s="21"/>
      <c r="C67" s="115">
        <v>46357</v>
      </c>
      <c r="D67" s="152">
        <f t="shared" si="8"/>
        <v>56</v>
      </c>
      <c r="E67" s="58">
        <f t="shared" si="17"/>
        <v>38</v>
      </c>
      <c r="F67" s="356"/>
      <c r="G67" s="153">
        <f t="shared" si="22"/>
        <v>0</v>
      </c>
      <c r="H67" s="154">
        <f t="shared" si="23"/>
        <v>39457</v>
      </c>
      <c r="J67" s="354">
        <v>0</v>
      </c>
      <c r="K67" s="355">
        <f t="shared" si="19"/>
        <v>0</v>
      </c>
      <c r="L67" s="155">
        <f t="shared" si="24"/>
        <v>0</v>
      </c>
      <c r="M67" s="154">
        <f t="shared" si="25"/>
        <v>48000</v>
      </c>
      <c r="O67" s="156"/>
      <c r="P67" s="157"/>
      <c r="Q67" s="155">
        <f t="shared" si="26"/>
        <v>0</v>
      </c>
      <c r="R67" s="154">
        <f t="shared" si="27"/>
        <v>0</v>
      </c>
      <c r="T67" s="156"/>
      <c r="U67" s="158">
        <f t="shared" si="28"/>
        <v>0</v>
      </c>
      <c r="V67" s="159">
        <f t="shared" si="29"/>
        <v>0</v>
      </c>
      <c r="X67" s="321">
        <f t="shared" si="5"/>
        <v>0</v>
      </c>
      <c r="Z67" s="153">
        <f t="shared" si="30"/>
        <v>0</v>
      </c>
      <c r="AA67" s="155">
        <f t="shared" si="31"/>
        <v>0</v>
      </c>
      <c r="AB67" s="154">
        <f t="shared" si="32"/>
        <v>87457</v>
      </c>
      <c r="AD67" s="64">
        <f>AB67-AB55</f>
        <v>0</v>
      </c>
    </row>
    <row r="68" spans="2:30">
      <c r="B68" s="46" t="s">
        <v>1</v>
      </c>
      <c r="C68" s="113">
        <v>46388</v>
      </c>
      <c r="D68" s="37">
        <f t="shared" si="8"/>
        <v>57</v>
      </c>
      <c r="E68" s="56">
        <f t="shared" si="17"/>
        <v>39</v>
      </c>
      <c r="F68" s="356"/>
      <c r="G68" s="62">
        <f t="shared" si="22"/>
        <v>0</v>
      </c>
      <c r="H68" s="53">
        <f t="shared" si="23"/>
        <v>39457</v>
      </c>
      <c r="J68" s="315">
        <v>0</v>
      </c>
      <c r="K68" s="316">
        <f t="shared" si="19"/>
        <v>0</v>
      </c>
      <c r="L68" s="38">
        <f t="shared" si="24"/>
        <v>0</v>
      </c>
      <c r="M68" s="53">
        <f t="shared" si="25"/>
        <v>48000</v>
      </c>
      <c r="O68" s="131"/>
      <c r="P68" s="137"/>
      <c r="Q68" s="38">
        <f t="shared" si="26"/>
        <v>0</v>
      </c>
      <c r="R68" s="53">
        <f t="shared" si="27"/>
        <v>0</v>
      </c>
      <c r="T68" s="131"/>
      <c r="U68" s="353">
        <f t="shared" si="28"/>
        <v>0</v>
      </c>
      <c r="V68" s="329">
        <f t="shared" si="29"/>
        <v>0</v>
      </c>
      <c r="X68" s="318">
        <f t="shared" si="5"/>
        <v>0</v>
      </c>
      <c r="Z68" s="62">
        <f t="shared" si="30"/>
        <v>0</v>
      </c>
      <c r="AA68" s="38">
        <f t="shared" si="31"/>
        <v>0</v>
      </c>
      <c r="AB68" s="53">
        <f t="shared" si="32"/>
        <v>87457</v>
      </c>
      <c r="AD68" s="160"/>
    </row>
    <row r="69" spans="2:30">
      <c r="B69" s="19" t="s">
        <v>6</v>
      </c>
      <c r="C69" s="114">
        <v>46419</v>
      </c>
      <c r="D69" s="9">
        <f t="shared" si="8"/>
        <v>58</v>
      </c>
      <c r="E69" s="57">
        <f t="shared" si="17"/>
        <v>40</v>
      </c>
      <c r="F69" s="356"/>
      <c r="G69" s="50">
        <f t="shared" si="22"/>
        <v>0</v>
      </c>
      <c r="H69" s="51">
        <f t="shared" si="23"/>
        <v>39457</v>
      </c>
      <c r="J69" s="309">
        <v>0</v>
      </c>
      <c r="K69" s="310">
        <f t="shared" si="19"/>
        <v>0</v>
      </c>
      <c r="L69" s="13">
        <f t="shared" si="24"/>
        <v>0</v>
      </c>
      <c r="M69" s="51">
        <f t="shared" si="25"/>
        <v>48000</v>
      </c>
      <c r="O69" s="128"/>
      <c r="P69" s="134"/>
      <c r="Q69" s="13">
        <f t="shared" si="26"/>
        <v>0</v>
      </c>
      <c r="R69" s="51">
        <f t="shared" si="27"/>
        <v>0</v>
      </c>
      <c r="T69" s="128"/>
      <c r="U69" s="16">
        <f t="shared" si="28"/>
        <v>0</v>
      </c>
      <c r="V69" s="111">
        <f t="shared" si="29"/>
        <v>0</v>
      </c>
      <c r="X69" s="319">
        <f t="shared" si="5"/>
        <v>0</v>
      </c>
      <c r="Z69" s="50">
        <f t="shared" si="30"/>
        <v>0</v>
      </c>
      <c r="AA69" s="13">
        <f t="shared" si="31"/>
        <v>0</v>
      </c>
      <c r="AB69" s="51">
        <f t="shared" si="32"/>
        <v>87457</v>
      </c>
      <c r="AD69" s="65"/>
    </row>
    <row r="70" spans="2:30">
      <c r="B70" s="357" t="s">
        <v>16</v>
      </c>
      <c r="C70" s="114">
        <v>46447</v>
      </c>
      <c r="D70" s="9">
        <f t="shared" si="8"/>
        <v>59</v>
      </c>
      <c r="E70" s="57">
        <f t="shared" si="8"/>
        <v>41</v>
      </c>
      <c r="F70" s="356"/>
      <c r="G70" s="50">
        <f t="shared" si="22"/>
        <v>0</v>
      </c>
      <c r="H70" s="51">
        <f t="shared" si="23"/>
        <v>39457</v>
      </c>
      <c r="J70" s="309">
        <v>0</v>
      </c>
      <c r="K70" s="310">
        <f t="shared" si="19"/>
        <v>0</v>
      </c>
      <c r="L70" s="13">
        <f t="shared" si="24"/>
        <v>0</v>
      </c>
      <c r="M70" s="51">
        <f t="shared" si="25"/>
        <v>48000</v>
      </c>
      <c r="O70" s="128"/>
      <c r="P70" s="134"/>
      <c r="Q70" s="13">
        <f t="shared" si="26"/>
        <v>0</v>
      </c>
      <c r="R70" s="51">
        <f t="shared" si="27"/>
        <v>0</v>
      </c>
      <c r="T70" s="128"/>
      <c r="U70" s="16">
        <f t="shared" si="28"/>
        <v>0</v>
      </c>
      <c r="V70" s="111">
        <f t="shared" si="29"/>
        <v>0</v>
      </c>
      <c r="X70" s="319">
        <f t="shared" si="5"/>
        <v>0</v>
      </c>
      <c r="Z70" s="50">
        <f t="shared" si="30"/>
        <v>0</v>
      </c>
      <c r="AA70" s="13">
        <f t="shared" si="31"/>
        <v>0</v>
      </c>
      <c r="AB70" s="51">
        <f t="shared" si="32"/>
        <v>87457</v>
      </c>
      <c r="AD70" s="65"/>
    </row>
    <row r="71" spans="2:30">
      <c r="B71" s="357"/>
      <c r="C71" s="114">
        <v>46478</v>
      </c>
      <c r="D71" s="9">
        <f t="shared" ref="D71:E79" si="33">1+D70</f>
        <v>60</v>
      </c>
      <c r="E71" s="57">
        <f t="shared" si="33"/>
        <v>42</v>
      </c>
      <c r="F71" s="356"/>
      <c r="G71" s="50">
        <f t="shared" si="22"/>
        <v>0</v>
      </c>
      <c r="H71" s="51">
        <f t="shared" si="23"/>
        <v>39457</v>
      </c>
      <c r="J71" s="309">
        <v>0</v>
      </c>
      <c r="K71" s="310">
        <f t="shared" si="19"/>
        <v>0</v>
      </c>
      <c r="L71" s="13">
        <f t="shared" si="24"/>
        <v>0</v>
      </c>
      <c r="M71" s="51">
        <f t="shared" si="25"/>
        <v>48000</v>
      </c>
      <c r="O71" s="128"/>
      <c r="P71" s="134"/>
      <c r="Q71" s="13">
        <f t="shared" si="26"/>
        <v>0</v>
      </c>
      <c r="R71" s="51">
        <f t="shared" si="27"/>
        <v>0</v>
      </c>
      <c r="T71" s="128"/>
      <c r="U71" s="16">
        <f t="shared" si="28"/>
        <v>0</v>
      </c>
      <c r="V71" s="111">
        <f t="shared" si="29"/>
        <v>0</v>
      </c>
      <c r="X71" s="319">
        <f t="shared" si="5"/>
        <v>0</v>
      </c>
      <c r="Z71" s="50">
        <f t="shared" si="30"/>
        <v>0</v>
      </c>
      <c r="AA71" s="13">
        <f t="shared" si="31"/>
        <v>0</v>
      </c>
      <c r="AB71" s="51">
        <f t="shared" si="32"/>
        <v>87457</v>
      </c>
      <c r="AD71" s="65"/>
    </row>
    <row r="72" spans="2:30">
      <c r="B72" s="357"/>
      <c r="C72" s="114">
        <v>46508</v>
      </c>
      <c r="D72" s="9">
        <f t="shared" si="33"/>
        <v>61</v>
      </c>
      <c r="E72" s="57">
        <f t="shared" si="33"/>
        <v>43</v>
      </c>
      <c r="F72" s="356"/>
      <c r="G72" s="50">
        <f t="shared" si="22"/>
        <v>0</v>
      </c>
      <c r="H72" s="51">
        <f t="shared" si="23"/>
        <v>39457</v>
      </c>
      <c r="J72" s="309">
        <v>0</v>
      </c>
      <c r="K72" s="310">
        <f t="shared" si="19"/>
        <v>0</v>
      </c>
      <c r="L72" s="13">
        <f t="shared" si="24"/>
        <v>0</v>
      </c>
      <c r="M72" s="51">
        <f t="shared" si="25"/>
        <v>48000</v>
      </c>
      <c r="O72" s="128"/>
      <c r="P72" s="134"/>
      <c r="Q72" s="13">
        <f t="shared" si="26"/>
        <v>0</v>
      </c>
      <c r="R72" s="51">
        <f t="shared" si="27"/>
        <v>0</v>
      </c>
      <c r="T72" s="128"/>
      <c r="U72" s="16">
        <f t="shared" si="28"/>
        <v>0</v>
      </c>
      <c r="V72" s="111">
        <f t="shared" si="29"/>
        <v>0</v>
      </c>
      <c r="X72" s="319">
        <f t="shared" si="5"/>
        <v>0</v>
      </c>
      <c r="Z72" s="50">
        <f t="shared" si="30"/>
        <v>0</v>
      </c>
      <c r="AA72" s="13">
        <f t="shared" si="31"/>
        <v>0</v>
      </c>
      <c r="AB72" s="51">
        <f t="shared" si="32"/>
        <v>87457</v>
      </c>
      <c r="AD72" s="65"/>
    </row>
    <row r="73" spans="2:30">
      <c r="B73" s="357"/>
      <c r="C73" s="114">
        <v>46539</v>
      </c>
      <c r="D73" s="9">
        <f t="shared" si="33"/>
        <v>62</v>
      </c>
      <c r="E73" s="57">
        <f t="shared" si="33"/>
        <v>44</v>
      </c>
      <c r="F73" s="356"/>
      <c r="G73" s="50">
        <f t="shared" si="22"/>
        <v>0</v>
      </c>
      <c r="H73" s="51">
        <f t="shared" si="23"/>
        <v>39457</v>
      </c>
      <c r="J73" s="309">
        <v>0</v>
      </c>
      <c r="K73" s="310">
        <f t="shared" si="19"/>
        <v>0</v>
      </c>
      <c r="L73" s="13">
        <f t="shared" si="24"/>
        <v>0</v>
      </c>
      <c r="M73" s="51">
        <f t="shared" si="25"/>
        <v>48000</v>
      </c>
      <c r="O73" s="128"/>
      <c r="P73" s="134"/>
      <c r="Q73" s="13">
        <f t="shared" si="26"/>
        <v>0</v>
      </c>
      <c r="R73" s="51">
        <f t="shared" si="27"/>
        <v>0</v>
      </c>
      <c r="T73" s="128"/>
      <c r="U73" s="16">
        <f t="shared" si="28"/>
        <v>0</v>
      </c>
      <c r="V73" s="111">
        <f t="shared" si="29"/>
        <v>0</v>
      </c>
      <c r="X73" s="319">
        <f t="shared" si="5"/>
        <v>0</v>
      </c>
      <c r="Z73" s="50">
        <f t="shared" si="30"/>
        <v>0</v>
      </c>
      <c r="AA73" s="13">
        <f t="shared" si="31"/>
        <v>0</v>
      </c>
      <c r="AB73" s="51">
        <f t="shared" si="32"/>
        <v>87457</v>
      </c>
      <c r="AD73" s="65"/>
    </row>
    <row r="74" spans="2:30">
      <c r="B74" s="337"/>
      <c r="C74" s="187">
        <v>46569</v>
      </c>
      <c r="D74" s="188">
        <f t="shared" si="33"/>
        <v>63</v>
      </c>
      <c r="E74" s="189">
        <f t="shared" si="33"/>
        <v>45</v>
      </c>
      <c r="G74" s="174">
        <f t="shared" si="22"/>
        <v>0</v>
      </c>
      <c r="H74" s="167">
        <f t="shared" si="23"/>
        <v>39457</v>
      </c>
      <c r="J74" s="292">
        <v>0</v>
      </c>
      <c r="K74" s="166">
        <f t="shared" si="19"/>
        <v>0</v>
      </c>
      <c r="L74" s="166">
        <f t="shared" si="24"/>
        <v>0</v>
      </c>
      <c r="M74" s="167">
        <f t="shared" si="25"/>
        <v>48000</v>
      </c>
      <c r="O74" s="174">
        <f t="shared" ref="O62:O79" si="34">P74/15</f>
        <v>0</v>
      </c>
      <c r="P74" s="166">
        <v>0</v>
      </c>
      <c r="Q74" s="166">
        <f t="shared" si="26"/>
        <v>0</v>
      </c>
      <c r="R74" s="167">
        <f t="shared" si="27"/>
        <v>0</v>
      </c>
      <c r="T74" s="174">
        <v>0</v>
      </c>
      <c r="U74" s="178">
        <f t="shared" si="28"/>
        <v>0</v>
      </c>
      <c r="V74" s="179">
        <f t="shared" si="29"/>
        <v>0</v>
      </c>
      <c r="X74" s="323">
        <f t="shared" si="5"/>
        <v>0</v>
      </c>
      <c r="Z74" s="174">
        <f t="shared" si="30"/>
        <v>0</v>
      </c>
      <c r="AA74" s="166">
        <f t="shared" si="31"/>
        <v>0</v>
      </c>
      <c r="AB74" s="167">
        <f t="shared" si="32"/>
        <v>87457</v>
      </c>
      <c r="AD74" s="65"/>
    </row>
    <row r="75" spans="2:30">
      <c r="B75" s="337"/>
      <c r="C75" s="187">
        <v>46600</v>
      </c>
      <c r="D75" s="188">
        <f t="shared" si="33"/>
        <v>64</v>
      </c>
      <c r="E75" s="189">
        <f t="shared" si="33"/>
        <v>46</v>
      </c>
      <c r="G75" s="174">
        <f t="shared" si="22"/>
        <v>0</v>
      </c>
      <c r="H75" s="167">
        <f t="shared" si="23"/>
        <v>39457</v>
      </c>
      <c r="J75" s="292">
        <v>0</v>
      </c>
      <c r="K75" s="166">
        <f t="shared" si="19"/>
        <v>0</v>
      </c>
      <c r="L75" s="166">
        <f t="shared" si="24"/>
        <v>0</v>
      </c>
      <c r="M75" s="167">
        <f t="shared" si="25"/>
        <v>48000</v>
      </c>
      <c r="O75" s="174">
        <f t="shared" si="34"/>
        <v>0</v>
      </c>
      <c r="P75" s="166">
        <v>0</v>
      </c>
      <c r="Q75" s="166">
        <f t="shared" si="26"/>
        <v>0</v>
      </c>
      <c r="R75" s="167">
        <f t="shared" si="27"/>
        <v>0</v>
      </c>
      <c r="T75" s="174">
        <v>0</v>
      </c>
      <c r="U75" s="178">
        <f t="shared" si="28"/>
        <v>0</v>
      </c>
      <c r="V75" s="179">
        <f t="shared" si="29"/>
        <v>0</v>
      </c>
      <c r="X75" s="323">
        <f t="shared" si="5"/>
        <v>0</v>
      </c>
      <c r="Z75" s="174">
        <f t="shared" si="30"/>
        <v>0</v>
      </c>
      <c r="AA75" s="166">
        <f t="shared" si="31"/>
        <v>0</v>
      </c>
      <c r="AB75" s="167">
        <f t="shared" si="32"/>
        <v>87457</v>
      </c>
      <c r="AD75" s="65"/>
    </row>
    <row r="76" spans="2:30">
      <c r="B76" s="337"/>
      <c r="C76" s="187">
        <v>46631</v>
      </c>
      <c r="D76" s="188">
        <f t="shared" si="33"/>
        <v>65</v>
      </c>
      <c r="E76" s="189">
        <f t="shared" si="33"/>
        <v>47</v>
      </c>
      <c r="G76" s="174">
        <f t="shared" si="22"/>
        <v>0</v>
      </c>
      <c r="H76" s="167">
        <f t="shared" si="23"/>
        <v>39457</v>
      </c>
      <c r="J76" s="292">
        <v>0</v>
      </c>
      <c r="K76" s="166">
        <f t="shared" ref="K76:K79" si="35">J76*$J$4</f>
        <v>0</v>
      </c>
      <c r="L76" s="166">
        <f t="shared" si="24"/>
        <v>0</v>
      </c>
      <c r="M76" s="167">
        <f t="shared" si="25"/>
        <v>48000</v>
      </c>
      <c r="O76" s="174">
        <f t="shared" si="34"/>
        <v>0</v>
      </c>
      <c r="P76" s="166">
        <v>0</v>
      </c>
      <c r="Q76" s="166">
        <f t="shared" si="26"/>
        <v>0</v>
      </c>
      <c r="R76" s="167">
        <f t="shared" si="27"/>
        <v>0</v>
      </c>
      <c r="T76" s="174">
        <v>0</v>
      </c>
      <c r="U76" s="178">
        <f t="shared" si="28"/>
        <v>0</v>
      </c>
      <c r="V76" s="179">
        <f t="shared" si="29"/>
        <v>0</v>
      </c>
      <c r="X76" s="323">
        <f t="shared" si="5"/>
        <v>0</v>
      </c>
      <c r="Z76" s="174">
        <f t="shared" si="30"/>
        <v>0</v>
      </c>
      <c r="AA76" s="166">
        <f t="shared" si="31"/>
        <v>0</v>
      </c>
      <c r="AB76" s="167">
        <f t="shared" si="32"/>
        <v>87457</v>
      </c>
      <c r="AD76" s="65"/>
    </row>
    <row r="77" spans="2:30">
      <c r="B77" s="337"/>
      <c r="C77" s="187">
        <v>46661</v>
      </c>
      <c r="D77" s="188">
        <f t="shared" si="33"/>
        <v>66</v>
      </c>
      <c r="E77" s="189">
        <f t="shared" si="33"/>
        <v>48</v>
      </c>
      <c r="G77" s="174">
        <f t="shared" si="22"/>
        <v>0</v>
      </c>
      <c r="H77" s="167">
        <f t="shared" si="23"/>
        <v>39457</v>
      </c>
      <c r="J77" s="292">
        <v>0</v>
      </c>
      <c r="K77" s="166">
        <f t="shared" si="35"/>
        <v>0</v>
      </c>
      <c r="L77" s="166">
        <f t="shared" si="24"/>
        <v>0</v>
      </c>
      <c r="M77" s="167">
        <f t="shared" si="25"/>
        <v>48000</v>
      </c>
      <c r="O77" s="174">
        <f t="shared" si="34"/>
        <v>0</v>
      </c>
      <c r="P77" s="166">
        <v>0</v>
      </c>
      <c r="Q77" s="166">
        <f t="shared" si="26"/>
        <v>0</v>
      </c>
      <c r="R77" s="167">
        <f t="shared" si="27"/>
        <v>0</v>
      </c>
      <c r="T77" s="174">
        <v>0</v>
      </c>
      <c r="U77" s="178">
        <f t="shared" si="28"/>
        <v>0</v>
      </c>
      <c r="V77" s="179">
        <f t="shared" si="29"/>
        <v>0</v>
      </c>
      <c r="X77" s="323">
        <f t="shared" si="5"/>
        <v>0</v>
      </c>
      <c r="Z77" s="174">
        <f t="shared" si="30"/>
        <v>0</v>
      </c>
      <c r="AA77" s="166">
        <f t="shared" si="31"/>
        <v>0</v>
      </c>
      <c r="AB77" s="167">
        <f t="shared" si="32"/>
        <v>87457</v>
      </c>
      <c r="AD77" s="65"/>
    </row>
    <row r="78" spans="2:30">
      <c r="B78" s="337"/>
      <c r="C78" s="187">
        <v>46692</v>
      </c>
      <c r="D78" s="188">
        <f t="shared" si="33"/>
        <v>67</v>
      </c>
      <c r="E78" s="189">
        <f t="shared" si="33"/>
        <v>49</v>
      </c>
      <c r="G78" s="174">
        <f t="shared" si="22"/>
        <v>0</v>
      </c>
      <c r="H78" s="167">
        <f t="shared" si="23"/>
        <v>39457</v>
      </c>
      <c r="J78" s="292">
        <v>0</v>
      </c>
      <c r="K78" s="166">
        <f t="shared" si="35"/>
        <v>0</v>
      </c>
      <c r="L78" s="166">
        <f t="shared" si="24"/>
        <v>0</v>
      </c>
      <c r="M78" s="167">
        <f t="shared" si="25"/>
        <v>48000</v>
      </c>
      <c r="O78" s="174">
        <f t="shared" si="34"/>
        <v>0</v>
      </c>
      <c r="P78" s="166">
        <v>0</v>
      </c>
      <c r="Q78" s="166">
        <f t="shared" si="26"/>
        <v>0</v>
      </c>
      <c r="R78" s="167">
        <f t="shared" si="27"/>
        <v>0</v>
      </c>
      <c r="T78" s="174">
        <v>0</v>
      </c>
      <c r="U78" s="178">
        <f t="shared" si="28"/>
        <v>0</v>
      </c>
      <c r="V78" s="179">
        <f t="shared" si="29"/>
        <v>0</v>
      </c>
      <c r="X78" s="323">
        <f t="shared" si="5"/>
        <v>0</v>
      </c>
      <c r="Z78" s="174">
        <f t="shared" si="30"/>
        <v>0</v>
      </c>
      <c r="AA78" s="166">
        <f t="shared" si="31"/>
        <v>0</v>
      </c>
      <c r="AB78" s="167">
        <f t="shared" si="32"/>
        <v>87457</v>
      </c>
      <c r="AD78" s="65"/>
    </row>
    <row r="79" spans="2:30" ht="15" thickBot="1">
      <c r="B79" s="191"/>
      <c r="C79" s="192">
        <v>46722</v>
      </c>
      <c r="D79" s="193">
        <f t="shared" si="33"/>
        <v>68</v>
      </c>
      <c r="E79" s="194">
        <f t="shared" si="33"/>
        <v>50</v>
      </c>
      <c r="G79" s="177">
        <f t="shared" si="22"/>
        <v>0</v>
      </c>
      <c r="H79" s="173">
        <f t="shared" si="23"/>
        <v>39457</v>
      </c>
      <c r="J79" s="294">
        <v>0</v>
      </c>
      <c r="K79" s="172">
        <f t="shared" si="35"/>
        <v>0</v>
      </c>
      <c r="L79" s="172">
        <f t="shared" si="24"/>
        <v>0</v>
      </c>
      <c r="M79" s="173">
        <f t="shared" si="25"/>
        <v>48000</v>
      </c>
      <c r="O79" s="177">
        <f t="shared" si="34"/>
        <v>0</v>
      </c>
      <c r="P79" s="172">
        <v>0</v>
      </c>
      <c r="Q79" s="172">
        <f t="shared" si="26"/>
        <v>0</v>
      </c>
      <c r="R79" s="173">
        <f t="shared" si="27"/>
        <v>0</v>
      </c>
      <c r="T79" s="177">
        <v>0</v>
      </c>
      <c r="U79" s="184">
        <f t="shared" si="28"/>
        <v>0</v>
      </c>
      <c r="V79" s="185">
        <f t="shared" si="29"/>
        <v>0</v>
      </c>
      <c r="X79" s="324">
        <f t="shared" si="5"/>
        <v>0</v>
      </c>
      <c r="Z79" s="177">
        <f t="shared" si="30"/>
        <v>0</v>
      </c>
      <c r="AA79" s="172">
        <f t="shared" si="31"/>
        <v>0</v>
      </c>
      <c r="AB79" s="173">
        <f t="shared" si="32"/>
        <v>87457</v>
      </c>
      <c r="AD79" s="64">
        <f>AB79-AB67</f>
        <v>0</v>
      </c>
    </row>
    <row r="80" spans="2:30" ht="18">
      <c r="K80" s="297" t="s">
        <v>55</v>
      </c>
      <c r="L80" s="298" t="s">
        <v>57</v>
      </c>
      <c r="M80" s="299">
        <v>53607</v>
      </c>
      <c r="P80" s="331"/>
      <c r="Q80" s="367" t="s">
        <v>84</v>
      </c>
      <c r="R80" s="165">
        <v>430800</v>
      </c>
      <c r="T80" s="331"/>
      <c r="U80" s="367" t="s">
        <v>84</v>
      </c>
      <c r="V80" s="165">
        <v>2248</v>
      </c>
      <c r="X80" s="165">
        <f>R80+V80</f>
        <v>433048</v>
      </c>
      <c r="AD80" s="199">
        <f>SUM(AD8:AD79)</f>
        <v>87457</v>
      </c>
    </row>
    <row r="81" spans="10:33" ht="18.600000000000001" thickBot="1">
      <c r="J81" s="328"/>
      <c r="K81" s="326" t="s">
        <v>61</v>
      </c>
      <c r="L81" s="2" t="s">
        <v>54</v>
      </c>
      <c r="M81" s="327">
        <v>48000</v>
      </c>
      <c r="S81" s="2"/>
      <c r="T81" s="332" t="s">
        <v>73</v>
      </c>
      <c r="U81" s="333"/>
      <c r="V81" s="331"/>
      <c r="X81" s="331" t="s">
        <v>87</v>
      </c>
      <c r="AB81" s="300" t="s">
        <v>55</v>
      </c>
      <c r="AC81" s="301"/>
      <c r="AD81" s="302">
        <f>M80</f>
        <v>53607</v>
      </c>
    </row>
    <row r="82" spans="10:33" ht="18.600000000000001" thickBot="1">
      <c r="Q82" s="35"/>
      <c r="T82" s="332" t="s">
        <v>64</v>
      </c>
      <c r="U82" s="331"/>
      <c r="V82" s="331"/>
      <c r="AB82" s="303" t="s">
        <v>56</v>
      </c>
      <c r="AC82" s="304"/>
      <c r="AD82" s="305">
        <f>AD80+AD81</f>
        <v>141064</v>
      </c>
    </row>
    <row r="83" spans="10:33">
      <c r="L83" s="35"/>
      <c r="M83" s="306"/>
      <c r="Q83" s="35"/>
      <c r="R83" s="306"/>
      <c r="AA83" s="35"/>
      <c r="AB83" s="35"/>
      <c r="AC83" s="35"/>
      <c r="AD83" s="35"/>
      <c r="AE83" s="35"/>
      <c r="AF83" s="35"/>
      <c r="AG83" s="35"/>
    </row>
    <row r="84" spans="10:33">
      <c r="AA84" s="35"/>
      <c r="AB84" s="35"/>
      <c r="AC84" s="35"/>
      <c r="AD84" s="35"/>
      <c r="AE84" s="35"/>
      <c r="AF84" s="35"/>
      <c r="AG84" s="35"/>
    </row>
    <row r="85" spans="10:33">
      <c r="AA85" s="35"/>
      <c r="AB85" s="35"/>
      <c r="AC85" s="35"/>
      <c r="AD85" s="35"/>
      <c r="AE85" s="35"/>
      <c r="AF85" s="35"/>
      <c r="AG85" s="35"/>
    </row>
    <row r="86" spans="10:33">
      <c r="O86" s="35"/>
      <c r="P86" s="35"/>
      <c r="Q86" s="35"/>
      <c r="R86" s="35"/>
      <c r="S86" s="35"/>
      <c r="T86" s="35"/>
      <c r="U86" s="35"/>
      <c r="AA86" s="35"/>
      <c r="AB86" s="35"/>
      <c r="AC86" s="35"/>
      <c r="AD86" s="35"/>
      <c r="AE86" s="35"/>
      <c r="AF86" s="35"/>
      <c r="AG86" s="35"/>
    </row>
    <row r="87" spans="10:33">
      <c r="AA87" s="35"/>
      <c r="AB87" s="35"/>
      <c r="AC87" s="35"/>
      <c r="AD87" s="35"/>
      <c r="AE87" s="35"/>
      <c r="AF87" s="35"/>
      <c r="AG87" s="35"/>
    </row>
  </sheetData>
  <printOptions horizontalCentered="1" verticalCentered="1"/>
  <pageMargins left="0.25" right="0.25" top="0.35" bottom="0.5" header="0.3" footer="0.3"/>
  <pageSetup scale="42" orientation="landscape" horizontalDpi="300" verticalDpi="300" r:id="rId1"/>
  <headerFooter>
    <oddFooter>&amp;L&amp;Z&amp;F&amp;R&amp;A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19D5E-B117-4FBB-94DB-72B8CD221983}">
  <sheetPr>
    <tabColor rgb="FFFF0000"/>
    <pageSetUpPr fitToPage="1"/>
  </sheetPr>
  <dimension ref="B1"/>
  <sheetViews>
    <sheetView topLeftCell="A46" workbookViewId="0">
      <selection activeCell="R66" sqref="R66"/>
    </sheetView>
  </sheetViews>
  <sheetFormatPr defaultRowHeight="14.4"/>
  <cols>
    <col min="1" max="1" width="3.5546875" customWidth="1"/>
    <col min="13" max="13" width="3.21875" customWidth="1"/>
    <col min="16" max="16" width="2.5546875" customWidth="1"/>
  </cols>
  <sheetData>
    <row r="1" spans="2:2" ht="23.4">
      <c r="B1" s="30" t="s">
        <v>34</v>
      </c>
    </row>
  </sheetData>
  <pageMargins left="0.7" right="0.7" top="0.25" bottom="0.5" header="0.3" footer="0.3"/>
  <pageSetup scale="65" orientation="portrait" r:id="rId1"/>
  <headerFooter>
    <oddFooter>&amp;L&amp;Z&amp;F&amp;R&amp;A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 Meter Install Forecast-Est's</vt:lpstr>
      <vt:lpstr>2 FSWD Scenario 1, End 6.30.26</vt:lpstr>
      <vt:lpstr>2 FSWD Scenario 2, End 12.31.26</vt:lpstr>
      <vt:lpstr>2 FSWD Scenario 3, End 6.30.27</vt:lpstr>
      <vt:lpstr>3 FSWD Graphs, Scenarios 1-3</vt:lpstr>
      <vt:lpstr>date</vt:lpstr>
      <vt:lpstr>'1 Meter Install Forecast-Est''s'!Print_Area</vt:lpstr>
      <vt:lpstr>'2 FSWD Scenario 1, End 6.30.26'!Print_Area</vt:lpstr>
      <vt:lpstr>'2 FSWD Scenario 2, End 12.31.26'!Print_Area</vt:lpstr>
      <vt:lpstr>'2 FSWD Scenario 3, End 6.30.27'!Print_Area</vt:lpstr>
      <vt:lpstr>'3 FSWD Graphs, Scenarios 1-3'!Print_Area</vt:lpstr>
    </vt:vector>
  </TitlesOfParts>
  <Company>Enspiria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mmichaels</dc:creator>
  <cp:lastModifiedBy>MARK</cp:lastModifiedBy>
  <cp:lastPrinted>2023-02-13T23:30:35Z</cp:lastPrinted>
  <dcterms:created xsi:type="dcterms:W3CDTF">2010-03-17T01:38:26Z</dcterms:created>
  <dcterms:modified xsi:type="dcterms:W3CDTF">2023-02-14T01:09:49Z</dcterms:modified>
</cp:coreProperties>
</file>